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elissa.campbell\Desktop\"/>
    </mc:Choice>
  </mc:AlternateContent>
  <xr:revisionPtr revIDLastSave="0" documentId="13_ncr:1_{231DAFE1-F857-464C-9020-8CAA79EAEA42}" xr6:coauthVersionLast="47" xr6:coauthVersionMax="47" xr10:uidLastSave="{00000000-0000-0000-0000-000000000000}"/>
  <bookViews>
    <workbookView xWindow="28702" yWindow="-98" windowWidth="28995" windowHeight="15796" tabRatio="810" xr2:uid="{6725B163-5C3B-45E8-94D1-86D9C7C0947E}"/>
  </bookViews>
  <sheets>
    <sheet name="CONTRACT TOTAL" sheetId="9" r:id="rId1"/>
    <sheet name="Task 1-1_FINAL" sheetId="10" r:id="rId2"/>
    <sheet name="Task 1-2_FINAL" sheetId="18" r:id="rId3"/>
    <sheet name="Task 1-3" sheetId="27" r:id="rId4"/>
    <sheet name="Task 2-1_FINAL" sheetId="11" r:id="rId5"/>
    <sheet name="Task 2-2_FINAL" sheetId="21" r:id="rId6"/>
    <sheet name="Task 2-3_FINAL" sheetId="23" r:id="rId7"/>
    <sheet name="Task 2-4_FINAL" sheetId="24" r:id="rId8"/>
    <sheet name="Task 2-5_FINAL" sheetId="25" r:id="rId9"/>
    <sheet name="Task 3-1_FINAL" sheetId="14" r:id="rId10"/>
    <sheet name="Task 3-2_FINAL" sheetId="16" r:id="rId11"/>
    <sheet name="Task 3-3_FINAL" sheetId="15" r:id="rId12"/>
    <sheet name="Task 3-4_FINAL" sheetId="17" r:id="rId13"/>
    <sheet name="Task 3-5" sheetId="19" r:id="rId14"/>
    <sheet name="TEMPLATE TO" sheetId="22" r:id="rId15"/>
    <sheet name="Variance" sheetId="12" r:id="rId16"/>
  </sheets>
  <externalReferences>
    <externalReference r:id="rId17"/>
    <externalReference r:id="rId18"/>
    <externalReference r:id="rId19"/>
    <externalReference r:id="rId20"/>
    <externalReference r:id="rId21"/>
  </externalReferences>
  <definedNames>
    <definedName name="_xlnm.Print_Area" localSheetId="0">'CONTRACT TOTAL'!$A$1:$L$139</definedName>
    <definedName name="_xlnm.Print_Area" localSheetId="1">'Task 1-1_FINAL'!$A$1:$L$139</definedName>
    <definedName name="_xlnm.Print_Area" localSheetId="2">'Task 1-2_FINAL'!$A$1:$L$139</definedName>
    <definedName name="_xlnm.Print_Area" localSheetId="3">'Task 1-3'!$A$1:$L$139</definedName>
    <definedName name="_xlnm.Print_Area" localSheetId="4">'Task 2-1_FINAL'!$A$1:$L$139</definedName>
    <definedName name="_xlnm.Print_Area" localSheetId="5">'Task 2-2_FINAL'!$A$1:$L$139</definedName>
    <definedName name="_xlnm.Print_Area" localSheetId="6">'Task 2-3_FINAL'!$A$1:$L$139</definedName>
    <definedName name="_xlnm.Print_Area" localSheetId="7">'Task 2-4_FINAL'!$A$1:$L$139</definedName>
    <definedName name="_xlnm.Print_Area" localSheetId="8">'Task 2-5_FINAL'!$A$1:$L$139</definedName>
    <definedName name="_xlnm.Print_Area" localSheetId="9">'Task 3-1_FINAL'!$A$1:$L$139</definedName>
    <definedName name="_xlnm.Print_Area" localSheetId="10">'Task 3-2_FINAL'!$A$1:$L$139</definedName>
    <definedName name="_xlnm.Print_Area" localSheetId="11">'Task 3-3_FINAL'!$A$1:$L$139</definedName>
    <definedName name="_xlnm.Print_Area" localSheetId="12">'Task 3-4_FINAL'!$A$1:$L$139</definedName>
    <definedName name="_xlnm.Print_Area" localSheetId="13">'Task 3-5'!$A$1:$L$140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18" l="1"/>
  <c r="I10" i="27"/>
  <c r="I10" i="11"/>
  <c r="I10" i="21"/>
  <c r="I10" i="23"/>
  <c r="I10" i="24"/>
  <c r="I10" i="25"/>
  <c r="I10" i="14"/>
  <c r="I10" i="16"/>
  <c r="I10" i="15"/>
  <c r="I10" i="17"/>
  <c r="I10" i="19"/>
  <c r="I10" i="22"/>
  <c r="I10" i="10"/>
  <c r="A5" i="18"/>
  <c r="A5" i="27"/>
  <c r="A5" i="11"/>
  <c r="A5" i="21"/>
  <c r="A5" i="23"/>
  <c r="A5" i="24"/>
  <c r="A5" i="25"/>
  <c r="A5" i="14"/>
  <c r="A5" i="16"/>
  <c r="A5" i="15"/>
  <c r="A5" i="17"/>
  <c r="A5" i="19"/>
  <c r="A5" i="22"/>
  <c r="A5" i="10"/>
  <c r="A130" i="18"/>
  <c r="A129" i="18"/>
  <c r="A128" i="18"/>
  <c r="A127" i="18"/>
  <c r="A126" i="18"/>
  <c r="A125" i="18"/>
  <c r="A130" i="27"/>
  <c r="A129" i="27"/>
  <c r="A128" i="27"/>
  <c r="A127" i="27"/>
  <c r="A126" i="27"/>
  <c r="A125" i="27"/>
  <c r="A130" i="11"/>
  <c r="A129" i="11"/>
  <c r="A128" i="11"/>
  <c r="A127" i="11"/>
  <c r="A126" i="11"/>
  <c r="A125" i="11"/>
  <c r="A130" i="21"/>
  <c r="A129" i="21"/>
  <c r="A128" i="21"/>
  <c r="A127" i="21"/>
  <c r="A126" i="21"/>
  <c r="A125" i="21"/>
  <c r="A130" i="23"/>
  <c r="A129" i="23"/>
  <c r="A128" i="23"/>
  <c r="A127" i="23"/>
  <c r="A126" i="23"/>
  <c r="A125" i="23"/>
  <c r="A130" i="24"/>
  <c r="A129" i="24"/>
  <c r="A128" i="24"/>
  <c r="A127" i="24"/>
  <c r="A126" i="24"/>
  <c r="A125" i="24"/>
  <c r="A130" i="25"/>
  <c r="A129" i="25"/>
  <c r="A128" i="25"/>
  <c r="A127" i="25"/>
  <c r="A126" i="25"/>
  <c r="A125" i="25"/>
  <c r="A130" i="14"/>
  <c r="A129" i="14"/>
  <c r="A128" i="14"/>
  <c r="A127" i="14"/>
  <c r="A126" i="14"/>
  <c r="A125" i="14"/>
  <c r="A130" i="16"/>
  <c r="A129" i="16"/>
  <c r="A128" i="16"/>
  <c r="A127" i="16"/>
  <c r="A126" i="16"/>
  <c r="A125" i="16"/>
  <c r="A130" i="15"/>
  <c r="A129" i="15"/>
  <c r="A128" i="15"/>
  <c r="A127" i="15"/>
  <c r="A126" i="15"/>
  <c r="A125" i="15"/>
  <c r="A130" i="17"/>
  <c r="A129" i="17"/>
  <c r="A128" i="17"/>
  <c r="A127" i="17"/>
  <c r="A126" i="17"/>
  <c r="A125" i="17"/>
  <c r="A130" i="19"/>
  <c r="A129" i="19"/>
  <c r="A128" i="19"/>
  <c r="A127" i="19"/>
  <c r="A126" i="19"/>
  <c r="A125" i="19"/>
  <c r="A130" i="22"/>
  <c r="A129" i="22"/>
  <c r="A128" i="22"/>
  <c r="A127" i="22"/>
  <c r="A126" i="22"/>
  <c r="A125" i="22"/>
  <c r="A130" i="10"/>
  <c r="A129" i="10"/>
  <c r="A128" i="10"/>
  <c r="A127" i="10"/>
  <c r="A126" i="10"/>
  <c r="A125" i="10"/>
  <c r="A119" i="18"/>
  <c r="A118" i="18"/>
  <c r="A117" i="18"/>
  <c r="A116" i="18"/>
  <c r="A115" i="18"/>
  <c r="A114" i="18"/>
  <c r="A113" i="18"/>
  <c r="A112" i="18"/>
  <c r="A111" i="18"/>
  <c r="A110" i="18"/>
  <c r="A109" i="18"/>
  <c r="A108" i="18"/>
  <c r="A107" i="18"/>
  <c r="A106" i="18"/>
  <c r="A105" i="18"/>
  <c r="A104" i="18"/>
  <c r="A103" i="18"/>
  <c r="A102" i="18"/>
  <c r="A119" i="27"/>
  <c r="A118" i="27"/>
  <c r="A117" i="27"/>
  <c r="A116" i="27"/>
  <c r="A115" i="27"/>
  <c r="A114" i="27"/>
  <c r="A113" i="27"/>
  <c r="A112" i="27"/>
  <c r="A111" i="27"/>
  <c r="A110" i="27"/>
  <c r="A109" i="27"/>
  <c r="A108" i="27"/>
  <c r="A107" i="27"/>
  <c r="A106" i="27"/>
  <c r="A105" i="27"/>
  <c r="A104" i="27"/>
  <c r="A103" i="27"/>
  <c r="A102" i="27"/>
  <c r="A119" i="11"/>
  <c r="A118" i="11"/>
  <c r="A117" i="11"/>
  <c r="A116" i="11"/>
  <c r="A115" i="11"/>
  <c r="A114" i="11"/>
  <c r="A113" i="11"/>
  <c r="A112" i="11"/>
  <c r="A111" i="11"/>
  <c r="A110" i="11"/>
  <c r="A109" i="11"/>
  <c r="A108" i="11"/>
  <c r="A107" i="11"/>
  <c r="A106" i="11"/>
  <c r="A105" i="11"/>
  <c r="A104" i="11"/>
  <c r="A103" i="11"/>
  <c r="A102" i="11"/>
  <c r="A119" i="21"/>
  <c r="A118" i="21"/>
  <c r="A117" i="21"/>
  <c r="A116" i="21"/>
  <c r="A115" i="21"/>
  <c r="A114" i="21"/>
  <c r="A113" i="21"/>
  <c r="A112" i="21"/>
  <c r="A111" i="21"/>
  <c r="A110" i="21"/>
  <c r="A109" i="21"/>
  <c r="A108" i="21"/>
  <c r="A107" i="21"/>
  <c r="A106" i="21"/>
  <c r="A105" i="21"/>
  <c r="A104" i="21"/>
  <c r="A103" i="21"/>
  <c r="A102" i="21"/>
  <c r="A119" i="23"/>
  <c r="A118" i="23"/>
  <c r="A117" i="23"/>
  <c r="A116" i="23"/>
  <c r="A115" i="23"/>
  <c r="A114" i="23"/>
  <c r="A113" i="23"/>
  <c r="A112" i="23"/>
  <c r="A111" i="23"/>
  <c r="A110" i="23"/>
  <c r="A109" i="23"/>
  <c r="A108" i="23"/>
  <c r="A107" i="23"/>
  <c r="A106" i="23"/>
  <c r="A105" i="23"/>
  <c r="A104" i="23"/>
  <c r="A103" i="23"/>
  <c r="A102" i="23"/>
  <c r="A119" i="24"/>
  <c r="A118" i="24"/>
  <c r="A117" i="24"/>
  <c r="A116" i="24"/>
  <c r="A115" i="24"/>
  <c r="A114" i="24"/>
  <c r="A113" i="24"/>
  <c r="A112" i="24"/>
  <c r="A111" i="24"/>
  <c r="A110" i="24"/>
  <c r="A109" i="24"/>
  <c r="A108" i="24"/>
  <c r="A107" i="24"/>
  <c r="A106" i="24"/>
  <c r="A105" i="24"/>
  <c r="A104" i="24"/>
  <c r="A103" i="24"/>
  <c r="A102" i="24"/>
  <c r="A119" i="25"/>
  <c r="A118" i="25"/>
  <c r="A117" i="25"/>
  <c r="A116" i="25"/>
  <c r="A115" i="25"/>
  <c r="A114" i="25"/>
  <c r="A113" i="25"/>
  <c r="A112" i="25"/>
  <c r="A111" i="25"/>
  <c r="A110" i="25"/>
  <c r="A109" i="25"/>
  <c r="A108" i="25"/>
  <c r="A107" i="25"/>
  <c r="A106" i="25"/>
  <c r="A105" i="25"/>
  <c r="A104" i="25"/>
  <c r="A103" i="25"/>
  <c r="A102" i="25"/>
  <c r="A119" i="14"/>
  <c r="A118" i="14"/>
  <c r="A117" i="14"/>
  <c r="A116" i="14"/>
  <c r="A115" i="14"/>
  <c r="A114" i="14"/>
  <c r="A113" i="14"/>
  <c r="A112" i="14"/>
  <c r="A111" i="14"/>
  <c r="A110" i="14"/>
  <c r="A109" i="14"/>
  <c r="A108" i="14"/>
  <c r="A107" i="14"/>
  <c r="A106" i="14"/>
  <c r="A105" i="14"/>
  <c r="A104" i="14"/>
  <c r="A103" i="14"/>
  <c r="A102" i="14"/>
  <c r="A119" i="16"/>
  <c r="A118" i="16"/>
  <c r="A117" i="16"/>
  <c r="A116" i="16"/>
  <c r="A115" i="16"/>
  <c r="A114" i="16"/>
  <c r="A113" i="16"/>
  <c r="A112" i="16"/>
  <c r="A111" i="16"/>
  <c r="A110" i="16"/>
  <c r="A109" i="16"/>
  <c r="A108" i="16"/>
  <c r="A107" i="16"/>
  <c r="A106" i="16"/>
  <c r="A105" i="16"/>
  <c r="A104" i="16"/>
  <c r="A103" i="16"/>
  <c r="A102" i="16"/>
  <c r="A119" i="15"/>
  <c r="A118" i="15"/>
  <c r="A117" i="15"/>
  <c r="A116" i="15"/>
  <c r="A115" i="15"/>
  <c r="A114" i="15"/>
  <c r="A113" i="15"/>
  <c r="A112" i="15"/>
  <c r="A111" i="15"/>
  <c r="A110" i="15"/>
  <c r="A109" i="15"/>
  <c r="A108" i="15"/>
  <c r="A107" i="15"/>
  <c r="A106" i="15"/>
  <c r="A105" i="15"/>
  <c r="A104" i="15"/>
  <c r="A103" i="15"/>
  <c r="A102" i="15"/>
  <c r="A119" i="17"/>
  <c r="A118" i="17"/>
  <c r="A117" i="17"/>
  <c r="A116" i="17"/>
  <c r="A115" i="17"/>
  <c r="A114" i="17"/>
  <c r="A113" i="17"/>
  <c r="A112" i="17"/>
  <c r="A111" i="17"/>
  <c r="A110" i="17"/>
  <c r="A109" i="17"/>
  <c r="A108" i="17"/>
  <c r="A107" i="17"/>
  <c r="A106" i="17"/>
  <c r="A105" i="17"/>
  <c r="A104" i="17"/>
  <c r="A103" i="17"/>
  <c r="A102" i="17"/>
  <c r="A119" i="19"/>
  <c r="A118" i="19"/>
  <c r="A117" i="19"/>
  <c r="A116" i="19"/>
  <c r="A115" i="19"/>
  <c r="A114" i="19"/>
  <c r="A113" i="19"/>
  <c r="A112" i="19"/>
  <c r="A111" i="19"/>
  <c r="A110" i="19"/>
  <c r="A109" i="19"/>
  <c r="A108" i="19"/>
  <c r="A107" i="19"/>
  <c r="A106" i="19"/>
  <c r="A105" i="19"/>
  <c r="A104" i="19"/>
  <c r="A103" i="19"/>
  <c r="A102" i="19"/>
  <c r="A119" i="22"/>
  <c r="A118" i="22"/>
  <c r="A117" i="22"/>
  <c r="A116" i="22"/>
  <c r="A115" i="22"/>
  <c r="A114" i="22"/>
  <c r="A113" i="22"/>
  <c r="A112" i="22"/>
  <c r="A111" i="22"/>
  <c r="A110" i="22"/>
  <c r="A109" i="22"/>
  <c r="A108" i="22"/>
  <c r="A107" i="22"/>
  <c r="A106" i="22"/>
  <c r="A105" i="22"/>
  <c r="A104" i="22"/>
  <c r="A103" i="22"/>
  <c r="A102" i="22"/>
  <c r="A119" i="10"/>
  <c r="A118" i="10"/>
  <c r="A117" i="10"/>
  <c r="A116" i="10"/>
  <c r="A115" i="10"/>
  <c r="A114" i="10"/>
  <c r="A113" i="10"/>
  <c r="A112" i="10"/>
  <c r="A111" i="10"/>
  <c r="A110" i="10"/>
  <c r="A109" i="10"/>
  <c r="A108" i="10"/>
  <c r="A107" i="10"/>
  <c r="A106" i="10"/>
  <c r="A105" i="10"/>
  <c r="A104" i="10"/>
  <c r="A103" i="10"/>
  <c r="A102" i="10"/>
  <c r="A98" i="18"/>
  <c r="A97" i="18"/>
  <c r="A96" i="18"/>
  <c r="A95" i="18"/>
  <c r="A94" i="18"/>
  <c r="A93" i="18"/>
  <c r="A92" i="18"/>
  <c r="A91" i="18"/>
  <c r="A90" i="18"/>
  <c r="A89" i="18"/>
  <c r="A88" i="18"/>
  <c r="A87" i="18"/>
  <c r="A86" i="18"/>
  <c r="A85" i="18"/>
  <c r="A84" i="18"/>
  <c r="A83" i="18"/>
  <c r="A82" i="18"/>
  <c r="A81" i="18"/>
  <c r="A98" i="27"/>
  <c r="A97" i="27"/>
  <c r="A96" i="27"/>
  <c r="A95" i="27"/>
  <c r="A94" i="27"/>
  <c r="A93" i="27"/>
  <c r="A92" i="27"/>
  <c r="A91" i="27"/>
  <c r="A90" i="27"/>
  <c r="A89" i="27"/>
  <c r="A88" i="27"/>
  <c r="A87" i="27"/>
  <c r="A86" i="27"/>
  <c r="A85" i="27"/>
  <c r="A84" i="27"/>
  <c r="A83" i="27"/>
  <c r="A82" i="27"/>
  <c r="A81" i="27"/>
  <c r="A98" i="11"/>
  <c r="A97" i="11"/>
  <c r="A96" i="11"/>
  <c r="A95" i="11"/>
  <c r="A94" i="11"/>
  <c r="A93" i="11"/>
  <c r="A92" i="11"/>
  <c r="A91" i="11"/>
  <c r="A90" i="11"/>
  <c r="A89" i="11"/>
  <c r="A88" i="11"/>
  <c r="A87" i="11"/>
  <c r="A86" i="11"/>
  <c r="A85" i="11"/>
  <c r="A84" i="11"/>
  <c r="A83" i="11"/>
  <c r="A82" i="11"/>
  <c r="A81" i="11"/>
  <c r="A98" i="21"/>
  <c r="A97" i="21"/>
  <c r="A96" i="21"/>
  <c r="A95" i="21"/>
  <c r="A94" i="21"/>
  <c r="A93" i="21"/>
  <c r="A92" i="21"/>
  <c r="A91" i="21"/>
  <c r="A90" i="21"/>
  <c r="A89" i="21"/>
  <c r="A88" i="21"/>
  <c r="A87" i="21"/>
  <c r="A86" i="21"/>
  <c r="A85" i="21"/>
  <c r="A84" i="21"/>
  <c r="A83" i="21"/>
  <c r="A82" i="21"/>
  <c r="A81" i="21"/>
  <c r="A98" i="23"/>
  <c r="A97" i="23"/>
  <c r="A96" i="23"/>
  <c r="A95" i="23"/>
  <c r="A94" i="23"/>
  <c r="A93" i="23"/>
  <c r="A92" i="23"/>
  <c r="A91" i="23"/>
  <c r="A90" i="23"/>
  <c r="A89" i="23"/>
  <c r="A88" i="23"/>
  <c r="A87" i="23"/>
  <c r="A86" i="23"/>
  <c r="A85" i="23"/>
  <c r="A84" i="23"/>
  <c r="A83" i="23"/>
  <c r="A82" i="23"/>
  <c r="A81" i="23"/>
  <c r="A98" i="24"/>
  <c r="A97" i="24"/>
  <c r="A96" i="24"/>
  <c r="A95" i="24"/>
  <c r="A94" i="24"/>
  <c r="A93" i="24"/>
  <c r="A92" i="24"/>
  <c r="A91" i="24"/>
  <c r="A90" i="24"/>
  <c r="A89" i="24"/>
  <c r="A88" i="24"/>
  <c r="A87" i="24"/>
  <c r="A86" i="24"/>
  <c r="A85" i="24"/>
  <c r="A84" i="24"/>
  <c r="A83" i="24"/>
  <c r="A82" i="24"/>
  <c r="A81" i="24"/>
  <c r="A98" i="25"/>
  <c r="A97" i="25"/>
  <c r="A96" i="25"/>
  <c r="A95" i="25"/>
  <c r="A94" i="25"/>
  <c r="A93" i="25"/>
  <c r="A92" i="25"/>
  <c r="A91" i="25"/>
  <c r="A90" i="25"/>
  <c r="A89" i="25"/>
  <c r="A88" i="25"/>
  <c r="A87" i="25"/>
  <c r="A86" i="25"/>
  <c r="A85" i="25"/>
  <c r="A84" i="25"/>
  <c r="A83" i="25"/>
  <c r="A82" i="25"/>
  <c r="A81" i="25"/>
  <c r="A98" i="14"/>
  <c r="A97" i="14"/>
  <c r="A96" i="14"/>
  <c r="A95" i="14"/>
  <c r="A94" i="14"/>
  <c r="A93" i="14"/>
  <c r="A92" i="14"/>
  <c r="A91" i="14"/>
  <c r="A90" i="14"/>
  <c r="A89" i="14"/>
  <c r="A88" i="14"/>
  <c r="A87" i="14"/>
  <c r="A86" i="14"/>
  <c r="A85" i="14"/>
  <c r="A84" i="14"/>
  <c r="A83" i="14"/>
  <c r="A82" i="14"/>
  <c r="A81" i="14"/>
  <c r="A98" i="16"/>
  <c r="A97" i="16"/>
  <c r="A96" i="16"/>
  <c r="A95" i="16"/>
  <c r="A94" i="16"/>
  <c r="A93" i="16"/>
  <c r="A92" i="16"/>
  <c r="A91" i="16"/>
  <c r="A90" i="16"/>
  <c r="A89" i="16"/>
  <c r="A88" i="16"/>
  <c r="A87" i="16"/>
  <c r="A86" i="16"/>
  <c r="A85" i="16"/>
  <c r="A84" i="16"/>
  <c r="A83" i="16"/>
  <c r="A82" i="16"/>
  <c r="A81" i="16"/>
  <c r="A98" i="15"/>
  <c r="A97" i="15"/>
  <c r="A96" i="15"/>
  <c r="A95" i="15"/>
  <c r="A94" i="15"/>
  <c r="A93" i="15"/>
  <c r="A92" i="15"/>
  <c r="A91" i="15"/>
  <c r="A90" i="15"/>
  <c r="A89" i="15"/>
  <c r="A88" i="15"/>
  <c r="A87" i="15"/>
  <c r="A86" i="15"/>
  <c r="A85" i="15"/>
  <c r="A84" i="15"/>
  <c r="A83" i="15"/>
  <c r="A82" i="15"/>
  <c r="A81" i="15"/>
  <c r="A98" i="17"/>
  <c r="A97" i="17"/>
  <c r="A96" i="17"/>
  <c r="A95" i="17"/>
  <c r="A94" i="17"/>
  <c r="A93" i="17"/>
  <c r="A92" i="17"/>
  <c r="A91" i="17"/>
  <c r="A90" i="17"/>
  <c r="A89" i="17"/>
  <c r="A88" i="17"/>
  <c r="A87" i="17"/>
  <c r="A86" i="17"/>
  <c r="A85" i="17"/>
  <c r="A84" i="17"/>
  <c r="A83" i="17"/>
  <c r="A82" i="17"/>
  <c r="A81" i="17"/>
  <c r="A98" i="19"/>
  <c r="A97" i="19"/>
  <c r="A96" i="19"/>
  <c r="A95" i="19"/>
  <c r="A94" i="19"/>
  <c r="A93" i="19"/>
  <c r="A92" i="19"/>
  <c r="A91" i="19"/>
  <c r="A90" i="19"/>
  <c r="A89" i="19"/>
  <c r="A88" i="19"/>
  <c r="A87" i="19"/>
  <c r="A86" i="19"/>
  <c r="A85" i="19"/>
  <c r="A84" i="19"/>
  <c r="A83" i="19"/>
  <c r="A82" i="19"/>
  <c r="A81" i="19"/>
  <c r="A98" i="22"/>
  <c r="A97" i="22"/>
  <c r="A96" i="22"/>
  <c r="A95" i="22"/>
  <c r="A94" i="22"/>
  <c r="A93" i="22"/>
  <c r="A92" i="22"/>
  <c r="A91" i="22"/>
  <c r="A90" i="22"/>
  <c r="A89" i="22"/>
  <c r="A88" i="22"/>
  <c r="A87" i="22"/>
  <c r="A86" i="22"/>
  <c r="A85" i="22"/>
  <c r="A84" i="22"/>
  <c r="A83" i="22"/>
  <c r="A82" i="22"/>
  <c r="A81" i="22"/>
  <c r="A98" i="10"/>
  <c r="A97" i="10"/>
  <c r="A96" i="10"/>
  <c r="A95" i="10"/>
  <c r="A94" i="10"/>
  <c r="A93" i="10"/>
  <c r="A92" i="10"/>
  <c r="A91" i="10"/>
  <c r="A90" i="10"/>
  <c r="A89" i="10"/>
  <c r="A88" i="10"/>
  <c r="A87" i="10"/>
  <c r="A86" i="10"/>
  <c r="A85" i="10"/>
  <c r="A84" i="10"/>
  <c r="A83" i="10"/>
  <c r="A82" i="10"/>
  <c r="A81" i="10"/>
  <c r="A77" i="18"/>
  <c r="A76" i="18"/>
  <c r="A75" i="18"/>
  <c r="A74" i="18"/>
  <c r="A73" i="18"/>
  <c r="A72" i="18"/>
  <c r="A71" i="18"/>
  <c r="A70" i="18"/>
  <c r="A69" i="18"/>
  <c r="A68" i="18"/>
  <c r="A67" i="18"/>
  <c r="A66" i="18"/>
  <c r="A65" i="18"/>
  <c r="A64" i="18"/>
  <c r="A63" i="18"/>
  <c r="A62" i="18"/>
  <c r="A61" i="18"/>
  <c r="A60" i="18"/>
  <c r="A77" i="27"/>
  <c r="A76" i="27"/>
  <c r="A75" i="27"/>
  <c r="A74" i="27"/>
  <c r="A73" i="27"/>
  <c r="A72" i="27"/>
  <c r="A71" i="27"/>
  <c r="A70" i="27"/>
  <c r="A69" i="27"/>
  <c r="A68" i="27"/>
  <c r="A67" i="27"/>
  <c r="A66" i="27"/>
  <c r="A65" i="27"/>
  <c r="A64" i="27"/>
  <c r="A63" i="27"/>
  <c r="A62" i="27"/>
  <c r="A61" i="27"/>
  <c r="A60" i="27"/>
  <c r="A77" i="11"/>
  <c r="A76" i="11"/>
  <c r="A75" i="11"/>
  <c r="A74" i="11"/>
  <c r="A73" i="11"/>
  <c r="A72" i="11"/>
  <c r="A71" i="11"/>
  <c r="A70" i="11"/>
  <c r="A69" i="11"/>
  <c r="A68" i="11"/>
  <c r="A67" i="11"/>
  <c r="A66" i="11"/>
  <c r="A65" i="11"/>
  <c r="A64" i="11"/>
  <c r="A63" i="11"/>
  <c r="A62" i="11"/>
  <c r="A61" i="11"/>
  <c r="A60" i="11"/>
  <c r="A77" i="21"/>
  <c r="A76" i="21"/>
  <c r="A75" i="21"/>
  <c r="A74" i="21"/>
  <c r="A73" i="21"/>
  <c r="A72" i="21"/>
  <c r="A71" i="21"/>
  <c r="A70" i="21"/>
  <c r="A69" i="21"/>
  <c r="A68" i="21"/>
  <c r="A67" i="21"/>
  <c r="A66" i="21"/>
  <c r="A65" i="21"/>
  <c r="A64" i="21"/>
  <c r="A63" i="21"/>
  <c r="A62" i="21"/>
  <c r="A61" i="21"/>
  <c r="A60" i="21"/>
  <c r="A77" i="23"/>
  <c r="A76" i="23"/>
  <c r="A75" i="23"/>
  <c r="A74" i="23"/>
  <c r="A73" i="23"/>
  <c r="A72" i="23"/>
  <c r="A71" i="23"/>
  <c r="A70" i="23"/>
  <c r="A69" i="23"/>
  <c r="A68" i="23"/>
  <c r="A67" i="23"/>
  <c r="A66" i="23"/>
  <c r="A65" i="23"/>
  <c r="A64" i="23"/>
  <c r="A63" i="23"/>
  <c r="A62" i="23"/>
  <c r="A61" i="23"/>
  <c r="A60" i="23"/>
  <c r="A77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A63" i="24"/>
  <c r="A62" i="24"/>
  <c r="A61" i="24"/>
  <c r="A60" i="24"/>
  <c r="A77" i="25"/>
  <c r="A76" i="25"/>
  <c r="A75" i="25"/>
  <c r="A74" i="25"/>
  <c r="A73" i="25"/>
  <c r="A72" i="25"/>
  <c r="A71" i="25"/>
  <c r="A70" i="25"/>
  <c r="A69" i="25"/>
  <c r="A68" i="25"/>
  <c r="A67" i="25"/>
  <c r="A66" i="25"/>
  <c r="A65" i="25"/>
  <c r="A64" i="25"/>
  <c r="A63" i="25"/>
  <c r="A62" i="25"/>
  <c r="A61" i="25"/>
  <c r="A60" i="25"/>
  <c r="A77" i="14"/>
  <c r="A76" i="14"/>
  <c r="A75" i="14"/>
  <c r="A74" i="14"/>
  <c r="A73" i="14"/>
  <c r="A72" i="14"/>
  <c r="A71" i="14"/>
  <c r="A70" i="14"/>
  <c r="A69" i="14"/>
  <c r="A68" i="14"/>
  <c r="A67" i="14"/>
  <c r="A66" i="14"/>
  <c r="A65" i="14"/>
  <c r="A64" i="14"/>
  <c r="A63" i="14"/>
  <c r="A62" i="14"/>
  <c r="A61" i="14"/>
  <c r="A60" i="14"/>
  <c r="A77" i="16"/>
  <c r="A76" i="16"/>
  <c r="A75" i="16"/>
  <c r="A74" i="16"/>
  <c r="A73" i="16"/>
  <c r="A72" i="16"/>
  <c r="A71" i="16"/>
  <c r="A70" i="16"/>
  <c r="A69" i="16"/>
  <c r="A68" i="16"/>
  <c r="A67" i="16"/>
  <c r="A66" i="16"/>
  <c r="A65" i="16"/>
  <c r="A64" i="16"/>
  <c r="A63" i="16"/>
  <c r="A62" i="16"/>
  <c r="A61" i="16"/>
  <c r="A60" i="16"/>
  <c r="A77" i="15"/>
  <c r="A76" i="15"/>
  <c r="A75" i="15"/>
  <c r="A74" i="15"/>
  <c r="A73" i="15"/>
  <c r="A72" i="15"/>
  <c r="A71" i="15"/>
  <c r="A70" i="15"/>
  <c r="A69" i="15"/>
  <c r="A68" i="15"/>
  <c r="A67" i="15"/>
  <c r="A66" i="15"/>
  <c r="A65" i="15"/>
  <c r="A64" i="15"/>
  <c r="A63" i="15"/>
  <c r="A62" i="15"/>
  <c r="A61" i="15"/>
  <c r="A60" i="15"/>
  <c r="A77" i="17"/>
  <c r="A76" i="17"/>
  <c r="A75" i="17"/>
  <c r="A74" i="17"/>
  <c r="A73" i="17"/>
  <c r="A72" i="17"/>
  <c r="A71" i="17"/>
  <c r="A70" i="17"/>
  <c r="A69" i="17"/>
  <c r="A68" i="17"/>
  <c r="A67" i="17"/>
  <c r="A66" i="17"/>
  <c r="A65" i="17"/>
  <c r="A64" i="17"/>
  <c r="A63" i="17"/>
  <c r="A62" i="17"/>
  <c r="A61" i="17"/>
  <c r="A60" i="17"/>
  <c r="A77" i="19"/>
  <c r="A76" i="19"/>
  <c r="A75" i="19"/>
  <c r="A74" i="19"/>
  <c r="A73" i="19"/>
  <c r="A72" i="19"/>
  <c r="A71" i="19"/>
  <c r="A70" i="19"/>
  <c r="A69" i="19"/>
  <c r="A68" i="19"/>
  <c r="A67" i="19"/>
  <c r="A66" i="19"/>
  <c r="A65" i="19"/>
  <c r="A64" i="19"/>
  <c r="A63" i="19"/>
  <c r="A62" i="19"/>
  <c r="A61" i="19"/>
  <c r="A60" i="19"/>
  <c r="A77" i="22"/>
  <c r="A76" i="22"/>
  <c r="A75" i="22"/>
  <c r="A74" i="22"/>
  <c r="A73" i="22"/>
  <c r="A72" i="22"/>
  <c r="A71" i="22"/>
  <c r="A70" i="22"/>
  <c r="A69" i="22"/>
  <c r="A68" i="22"/>
  <c r="A67" i="22"/>
  <c r="A66" i="22"/>
  <c r="A65" i="22"/>
  <c r="A64" i="22"/>
  <c r="A63" i="22"/>
  <c r="A62" i="22"/>
  <c r="A61" i="22"/>
  <c r="A60" i="22"/>
  <c r="A77" i="10"/>
  <c r="A76" i="10"/>
  <c r="A75" i="10"/>
  <c r="A74" i="10"/>
  <c r="A73" i="10"/>
  <c r="A72" i="10"/>
  <c r="A71" i="10"/>
  <c r="A70" i="10"/>
  <c r="A69" i="10"/>
  <c r="A68" i="10"/>
  <c r="A67" i="10"/>
  <c r="A66" i="10"/>
  <c r="A65" i="10"/>
  <c r="A64" i="10"/>
  <c r="A63" i="10"/>
  <c r="A62" i="10"/>
  <c r="A61" i="10"/>
  <c r="A60" i="10"/>
  <c r="A56" i="18"/>
  <c r="A55" i="18"/>
  <c r="A54" i="18"/>
  <c r="A53" i="18"/>
  <c r="A52" i="18"/>
  <c r="A51" i="18"/>
  <c r="A50" i="18"/>
  <c r="A49" i="18"/>
  <c r="A48" i="18"/>
  <c r="A47" i="18"/>
  <c r="A46" i="18"/>
  <c r="A45" i="18"/>
  <c r="A44" i="18"/>
  <c r="A43" i="18"/>
  <c r="A42" i="18"/>
  <c r="A41" i="18"/>
  <c r="A40" i="18"/>
  <c r="A39" i="18"/>
  <c r="A56" i="27"/>
  <c r="A55" i="27"/>
  <c r="A54" i="27"/>
  <c r="A53" i="27"/>
  <c r="A52" i="27"/>
  <c r="A51" i="27"/>
  <c r="A50" i="27"/>
  <c r="A49" i="27"/>
  <c r="A48" i="27"/>
  <c r="A47" i="27"/>
  <c r="A46" i="27"/>
  <c r="A45" i="27"/>
  <c r="A44" i="27"/>
  <c r="A43" i="27"/>
  <c r="A42" i="27"/>
  <c r="A41" i="27"/>
  <c r="A40" i="27"/>
  <c r="A39" i="27"/>
  <c r="A56" i="11"/>
  <c r="A55" i="11"/>
  <c r="A54" i="11"/>
  <c r="A53" i="11"/>
  <c r="A52" i="11"/>
  <c r="A51" i="11"/>
  <c r="A50" i="11"/>
  <c r="A49" i="11"/>
  <c r="A48" i="11"/>
  <c r="A47" i="11"/>
  <c r="A46" i="11"/>
  <c r="A45" i="11"/>
  <c r="A44" i="11"/>
  <c r="A43" i="11"/>
  <c r="A42" i="11"/>
  <c r="A41" i="11"/>
  <c r="A40" i="11"/>
  <c r="A39" i="11"/>
  <c r="A56" i="21"/>
  <c r="A55" i="21"/>
  <c r="A54" i="21"/>
  <c r="A53" i="21"/>
  <c r="A52" i="21"/>
  <c r="A51" i="21"/>
  <c r="A50" i="21"/>
  <c r="A49" i="21"/>
  <c r="A48" i="21"/>
  <c r="A47" i="21"/>
  <c r="A46" i="21"/>
  <c r="A45" i="21"/>
  <c r="A44" i="21"/>
  <c r="A43" i="21"/>
  <c r="A42" i="21"/>
  <c r="A41" i="21"/>
  <c r="A40" i="21"/>
  <c r="A39" i="21"/>
  <c r="A56" i="23"/>
  <c r="A55" i="23"/>
  <c r="A54" i="23"/>
  <c r="A53" i="23"/>
  <c r="A52" i="23"/>
  <c r="A51" i="23"/>
  <c r="A50" i="23"/>
  <c r="A49" i="23"/>
  <c r="A48" i="23"/>
  <c r="A47" i="23"/>
  <c r="A46" i="23"/>
  <c r="A45" i="23"/>
  <c r="A44" i="23"/>
  <c r="A43" i="23"/>
  <c r="A42" i="23"/>
  <c r="A41" i="23"/>
  <c r="A40" i="23"/>
  <c r="A39" i="23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56" i="25"/>
  <c r="A55" i="25"/>
  <c r="A54" i="25"/>
  <c r="A53" i="25"/>
  <c r="A52" i="25"/>
  <c r="A51" i="25"/>
  <c r="A50" i="25"/>
  <c r="A49" i="25"/>
  <c r="A48" i="25"/>
  <c r="A47" i="25"/>
  <c r="A46" i="25"/>
  <c r="A45" i="25"/>
  <c r="A44" i="25"/>
  <c r="A43" i="25"/>
  <c r="A42" i="25"/>
  <c r="A41" i="25"/>
  <c r="A40" i="25"/>
  <c r="A39" i="25"/>
  <c r="A56" i="14"/>
  <c r="A55" i="14"/>
  <c r="A54" i="14"/>
  <c r="A53" i="14"/>
  <c r="A52" i="14"/>
  <c r="A51" i="14"/>
  <c r="A50" i="14"/>
  <c r="A49" i="14"/>
  <c r="A48" i="14"/>
  <c r="A47" i="14"/>
  <c r="A46" i="14"/>
  <c r="A45" i="14"/>
  <c r="A44" i="14"/>
  <c r="A43" i="14"/>
  <c r="A42" i="14"/>
  <c r="A41" i="14"/>
  <c r="A40" i="14"/>
  <c r="A39" i="14"/>
  <c r="A56" i="16"/>
  <c r="A55" i="16"/>
  <c r="A54" i="16"/>
  <c r="A53" i="16"/>
  <c r="A52" i="16"/>
  <c r="A51" i="16"/>
  <c r="A50" i="16"/>
  <c r="A49" i="16"/>
  <c r="A48" i="16"/>
  <c r="A47" i="16"/>
  <c r="A46" i="16"/>
  <c r="A45" i="16"/>
  <c r="A44" i="16"/>
  <c r="A43" i="16"/>
  <c r="A42" i="16"/>
  <c r="A41" i="16"/>
  <c r="A40" i="16"/>
  <c r="A39" i="16"/>
  <c r="A56" i="15"/>
  <c r="A55" i="15"/>
  <c r="A54" i="15"/>
  <c r="A53" i="15"/>
  <c r="A52" i="15"/>
  <c r="A51" i="15"/>
  <c r="A50" i="15"/>
  <c r="A49" i="15"/>
  <c r="A48" i="15"/>
  <c r="A47" i="15"/>
  <c r="A46" i="15"/>
  <c r="A45" i="15"/>
  <c r="A44" i="15"/>
  <c r="A43" i="15"/>
  <c r="A42" i="15"/>
  <c r="A41" i="15"/>
  <c r="A40" i="15"/>
  <c r="A39" i="15"/>
  <c r="A56" i="17"/>
  <c r="A55" i="17"/>
  <c r="A54" i="17"/>
  <c r="A53" i="17"/>
  <c r="A52" i="17"/>
  <c r="A51" i="17"/>
  <c r="A50" i="17"/>
  <c r="A49" i="17"/>
  <c r="A48" i="17"/>
  <c r="A47" i="17"/>
  <c r="A46" i="17"/>
  <c r="A45" i="17"/>
  <c r="A44" i="17"/>
  <c r="A43" i="17"/>
  <c r="A42" i="17"/>
  <c r="A41" i="17"/>
  <c r="A40" i="17"/>
  <c r="A39" i="17"/>
  <c r="A56" i="19"/>
  <c r="A55" i="19"/>
  <c r="A54" i="19"/>
  <c r="A53" i="19"/>
  <c r="A52" i="19"/>
  <c r="A51" i="19"/>
  <c r="A50" i="19"/>
  <c r="A49" i="19"/>
  <c r="A48" i="19"/>
  <c r="A47" i="19"/>
  <c r="A46" i="19"/>
  <c r="A45" i="19"/>
  <c r="A44" i="19"/>
  <c r="A43" i="19"/>
  <c r="A42" i="19"/>
  <c r="A41" i="19"/>
  <c r="A40" i="19"/>
  <c r="A39" i="19"/>
  <c r="A56" i="22"/>
  <c r="A55" i="22"/>
  <c r="A54" i="22"/>
  <c r="A53" i="22"/>
  <c r="A52" i="22"/>
  <c r="A51" i="22"/>
  <c r="A50" i="22"/>
  <c r="A49" i="22"/>
  <c r="A48" i="22"/>
  <c r="A47" i="22"/>
  <c r="A46" i="22"/>
  <c r="A45" i="22"/>
  <c r="A44" i="22"/>
  <c r="A43" i="22"/>
  <c r="A42" i="22"/>
  <c r="A41" i="22"/>
  <c r="A40" i="22"/>
  <c r="A39" i="22"/>
  <c r="A56" i="10"/>
  <c r="A55" i="10"/>
  <c r="A54" i="10"/>
  <c r="A53" i="10"/>
  <c r="A52" i="10"/>
  <c r="A51" i="10"/>
  <c r="A50" i="10"/>
  <c r="A49" i="10"/>
  <c r="A48" i="10"/>
  <c r="A47" i="10"/>
  <c r="A46" i="10"/>
  <c r="A45" i="10"/>
  <c r="A44" i="10"/>
  <c r="A43" i="10"/>
  <c r="A42" i="10"/>
  <c r="A41" i="10"/>
  <c r="A40" i="10"/>
  <c r="A39" i="10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19" i="27"/>
  <c r="A20" i="27"/>
  <c r="A21" i="27"/>
  <c r="A22" i="27"/>
  <c r="A23" i="27"/>
  <c r="A24" i="27"/>
  <c r="A25" i="27"/>
  <c r="A26" i="27"/>
  <c r="A27" i="27"/>
  <c r="A28" i="27"/>
  <c r="A29" i="27"/>
  <c r="A30" i="27"/>
  <c r="A31" i="27"/>
  <c r="A32" i="27"/>
  <c r="A33" i="27"/>
  <c r="A34" i="27"/>
  <c r="A35" i="27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19" i="21"/>
  <c r="A20" i="21"/>
  <c r="A21" i="21"/>
  <c r="A22" i="21"/>
  <c r="A23" i="21"/>
  <c r="A24" i="21"/>
  <c r="A25" i="21"/>
  <c r="A26" i="21"/>
  <c r="A27" i="21"/>
  <c r="A28" i="21"/>
  <c r="A29" i="21"/>
  <c r="A30" i="21"/>
  <c r="A31" i="21"/>
  <c r="A32" i="21"/>
  <c r="A33" i="21"/>
  <c r="A34" i="21"/>
  <c r="A35" i="21"/>
  <c r="A19" i="23"/>
  <c r="A20" i="23"/>
  <c r="A21" i="23"/>
  <c r="A22" i="23"/>
  <c r="A23" i="23"/>
  <c r="A24" i="23"/>
  <c r="A25" i="23"/>
  <c r="A26" i="23"/>
  <c r="A27" i="23"/>
  <c r="A28" i="23"/>
  <c r="A29" i="23"/>
  <c r="A30" i="23"/>
  <c r="A31" i="23"/>
  <c r="A32" i="23"/>
  <c r="A33" i="23"/>
  <c r="A34" i="23"/>
  <c r="A35" i="23"/>
  <c r="A19" i="24"/>
  <c r="A20" i="24"/>
  <c r="A21" i="24"/>
  <c r="A22" i="24"/>
  <c r="A23" i="24"/>
  <c r="A24" i="24"/>
  <c r="A25" i="24"/>
  <c r="A26" i="24"/>
  <c r="A27" i="24"/>
  <c r="A28" i="24"/>
  <c r="A29" i="24"/>
  <c r="A30" i="24"/>
  <c r="A31" i="24"/>
  <c r="A32" i="24"/>
  <c r="A33" i="24"/>
  <c r="A34" i="24"/>
  <c r="A35" i="24"/>
  <c r="A19" i="25"/>
  <c r="A20" i="25"/>
  <c r="A21" i="25"/>
  <c r="A22" i="25"/>
  <c r="A23" i="25"/>
  <c r="A24" i="25"/>
  <c r="A25" i="25"/>
  <c r="A26" i="25"/>
  <c r="A27" i="25"/>
  <c r="A28" i="25"/>
  <c r="A29" i="25"/>
  <c r="A30" i="25"/>
  <c r="A31" i="25"/>
  <c r="A32" i="25"/>
  <c r="A33" i="25"/>
  <c r="A34" i="25"/>
  <c r="A35" i="25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35" i="16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4" i="15"/>
  <c r="A35" i="15"/>
  <c r="A19" i="17"/>
  <c r="A20" i="17"/>
  <c r="A21" i="17"/>
  <c r="A22" i="17"/>
  <c r="A23" i="17"/>
  <c r="A24" i="17"/>
  <c r="A25" i="17"/>
  <c r="A26" i="17"/>
  <c r="A27" i="17"/>
  <c r="A28" i="17"/>
  <c r="A29" i="17"/>
  <c r="A30" i="17"/>
  <c r="A31" i="17"/>
  <c r="A32" i="17"/>
  <c r="A33" i="17"/>
  <c r="A34" i="17"/>
  <c r="A35" i="17"/>
  <c r="A19" i="19"/>
  <c r="A20" i="19"/>
  <c r="A21" i="19"/>
  <c r="A22" i="19"/>
  <c r="A23" i="19"/>
  <c r="A24" i="19"/>
  <c r="A25" i="19"/>
  <c r="A26" i="19"/>
  <c r="A27" i="19"/>
  <c r="A28" i="19"/>
  <c r="A29" i="19"/>
  <c r="A30" i="19"/>
  <c r="A31" i="19"/>
  <c r="A32" i="19"/>
  <c r="A33" i="19"/>
  <c r="A34" i="19"/>
  <c r="A35" i="19"/>
  <c r="A19" i="22"/>
  <c r="A20" i="22"/>
  <c r="A21" i="22"/>
  <c r="A22" i="22"/>
  <c r="A23" i="22"/>
  <c r="A24" i="22"/>
  <c r="A25" i="22"/>
  <c r="A26" i="22"/>
  <c r="A27" i="22"/>
  <c r="A28" i="22"/>
  <c r="A29" i="22"/>
  <c r="A30" i="22"/>
  <c r="A31" i="22"/>
  <c r="A32" i="22"/>
  <c r="A33" i="22"/>
  <c r="A34" i="22"/>
  <c r="A35" i="22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18" i="18"/>
  <c r="A18" i="27"/>
  <c r="A18" i="11"/>
  <c r="A18" i="21"/>
  <c r="A18" i="23"/>
  <c r="A18" i="24"/>
  <c r="A18" i="25"/>
  <c r="A18" i="14"/>
  <c r="A18" i="16"/>
  <c r="A18" i="15"/>
  <c r="A18" i="17"/>
  <c r="A18" i="19"/>
  <c r="A18" i="22"/>
  <c r="A18" i="10"/>
  <c r="E5" i="22"/>
  <c r="E5" i="15"/>
  <c r="E5" i="16"/>
  <c r="E5" i="14"/>
  <c r="E5" i="11"/>
  <c r="E5" i="10"/>
  <c r="E5" i="19"/>
  <c r="E5" i="25"/>
  <c r="E5" i="24"/>
  <c r="E5" i="23"/>
  <c r="E5" i="21"/>
  <c r="E5" i="27"/>
  <c r="E5" i="18"/>
  <c r="I130" i="27"/>
  <c r="C134" i="18"/>
  <c r="C127" i="18"/>
  <c r="I127" i="27" l="1"/>
  <c r="I125" i="27"/>
  <c r="I116" i="27"/>
  <c r="I115" i="27"/>
  <c r="H116" i="27"/>
  <c r="H115" i="27"/>
  <c r="G116" i="27"/>
  <c r="G115" i="27"/>
  <c r="I30" i="27" l="1"/>
  <c r="I23" i="27"/>
  <c r="I22" i="27"/>
  <c r="I20" i="27"/>
  <c r="I19" i="27"/>
  <c r="I18" i="27"/>
  <c r="J6" i="9" l="1"/>
  <c r="K77" i="9" l="1"/>
  <c r="K65" i="9"/>
  <c r="D134" i="9"/>
  <c r="G134" i="9"/>
  <c r="H134" i="9"/>
  <c r="I134" i="9"/>
  <c r="K134" i="9"/>
  <c r="L134" i="9"/>
  <c r="C134" i="9"/>
  <c r="C126" i="9"/>
  <c r="D126" i="9"/>
  <c r="G126" i="9"/>
  <c r="H126" i="9"/>
  <c r="I126" i="9"/>
  <c r="K126" i="9"/>
  <c r="L126" i="9"/>
  <c r="C127" i="9"/>
  <c r="D127" i="9"/>
  <c r="G127" i="9"/>
  <c r="H127" i="9"/>
  <c r="I127" i="9"/>
  <c r="K127" i="9"/>
  <c r="L127" i="9"/>
  <c r="K128" i="9"/>
  <c r="D129" i="9"/>
  <c r="G129" i="9"/>
  <c r="H129" i="9"/>
  <c r="I129" i="9"/>
  <c r="K129" i="9"/>
  <c r="C130" i="9"/>
  <c r="D130" i="9"/>
  <c r="G130" i="9"/>
  <c r="H130" i="9"/>
  <c r="I130" i="9"/>
  <c r="K130" i="9"/>
  <c r="L130" i="9"/>
  <c r="L125" i="9"/>
  <c r="K125" i="9"/>
  <c r="I125" i="9"/>
  <c r="H125" i="9"/>
  <c r="G125" i="9"/>
  <c r="D125" i="9"/>
  <c r="C125" i="9"/>
  <c r="C103" i="9"/>
  <c r="D103" i="9"/>
  <c r="I103" i="9"/>
  <c r="K103" i="9"/>
  <c r="L103" i="9"/>
  <c r="C104" i="9"/>
  <c r="D104" i="9"/>
  <c r="I104" i="9"/>
  <c r="K104" i="9"/>
  <c r="L104" i="9"/>
  <c r="C105" i="9"/>
  <c r="D105" i="9"/>
  <c r="I105" i="9"/>
  <c r="K105" i="9"/>
  <c r="L105" i="9"/>
  <c r="C106" i="9"/>
  <c r="D106" i="9"/>
  <c r="G106" i="9"/>
  <c r="H106" i="9"/>
  <c r="I106" i="9"/>
  <c r="K106" i="9"/>
  <c r="L106" i="9"/>
  <c r="C107" i="9"/>
  <c r="D107" i="9"/>
  <c r="G107" i="9"/>
  <c r="H107" i="9"/>
  <c r="I107" i="9"/>
  <c r="K107" i="9"/>
  <c r="L107" i="9"/>
  <c r="C108" i="9"/>
  <c r="D108" i="9"/>
  <c r="G108" i="9"/>
  <c r="H108" i="9"/>
  <c r="I108" i="9"/>
  <c r="K108" i="9"/>
  <c r="L108" i="9"/>
  <c r="C109" i="9"/>
  <c r="D109" i="9"/>
  <c r="G109" i="9"/>
  <c r="H109" i="9"/>
  <c r="I109" i="9"/>
  <c r="K109" i="9"/>
  <c r="L109" i="9"/>
  <c r="C110" i="9"/>
  <c r="D110" i="9"/>
  <c r="G110" i="9"/>
  <c r="H110" i="9"/>
  <c r="I110" i="9"/>
  <c r="K110" i="9"/>
  <c r="L110" i="9"/>
  <c r="C111" i="9"/>
  <c r="D111" i="9"/>
  <c r="G111" i="9"/>
  <c r="H111" i="9"/>
  <c r="I111" i="9"/>
  <c r="K111" i="9"/>
  <c r="L111" i="9"/>
  <c r="C112" i="9"/>
  <c r="D112" i="9"/>
  <c r="G112" i="9"/>
  <c r="H112" i="9"/>
  <c r="I112" i="9"/>
  <c r="K112" i="9"/>
  <c r="L112" i="9"/>
  <c r="C113" i="9"/>
  <c r="D113" i="9"/>
  <c r="G113" i="9"/>
  <c r="H113" i="9"/>
  <c r="I113" i="9"/>
  <c r="K113" i="9"/>
  <c r="L113" i="9"/>
  <c r="C114" i="9"/>
  <c r="D114" i="9"/>
  <c r="G114" i="9"/>
  <c r="H114" i="9"/>
  <c r="I114" i="9"/>
  <c r="K114" i="9"/>
  <c r="L114" i="9"/>
  <c r="C115" i="9"/>
  <c r="G115" i="9"/>
  <c r="H115" i="9"/>
  <c r="I115" i="9"/>
  <c r="K115" i="9"/>
  <c r="L115" i="9"/>
  <c r="G116" i="9"/>
  <c r="H116" i="9"/>
  <c r="I116" i="9"/>
  <c r="K116" i="9"/>
  <c r="L116" i="9"/>
  <c r="C117" i="9"/>
  <c r="D117" i="9"/>
  <c r="G117" i="9"/>
  <c r="H117" i="9"/>
  <c r="I117" i="9"/>
  <c r="K117" i="9"/>
  <c r="L117" i="9"/>
  <c r="C118" i="9"/>
  <c r="D118" i="9"/>
  <c r="G118" i="9"/>
  <c r="H118" i="9"/>
  <c r="I118" i="9"/>
  <c r="K118" i="9"/>
  <c r="L118" i="9"/>
  <c r="C119" i="9"/>
  <c r="D119" i="9"/>
  <c r="G119" i="9"/>
  <c r="H119" i="9"/>
  <c r="I119" i="9"/>
  <c r="K119" i="9"/>
  <c r="L119" i="9"/>
  <c r="L102" i="9"/>
  <c r="K102" i="9"/>
  <c r="I102" i="9"/>
  <c r="D102" i="9"/>
  <c r="C102" i="9"/>
  <c r="O115" i="27"/>
  <c r="O116" i="27"/>
  <c r="O117" i="27"/>
  <c r="O118" i="27"/>
  <c r="O119" i="27"/>
  <c r="E102" i="27"/>
  <c r="G102" i="27" s="1"/>
  <c r="F102" i="27"/>
  <c r="H102" i="27" s="1"/>
  <c r="E103" i="27"/>
  <c r="G103" i="27" s="1"/>
  <c r="F103" i="27"/>
  <c r="H103" i="27" s="1"/>
  <c r="E104" i="27"/>
  <c r="G104" i="27" s="1"/>
  <c r="F104" i="27"/>
  <c r="H104" i="27" s="1"/>
  <c r="E105" i="27"/>
  <c r="G105" i="27" s="1"/>
  <c r="J105" i="27" s="1"/>
  <c r="F105" i="27"/>
  <c r="H105" i="27" s="1"/>
  <c r="J106" i="27"/>
  <c r="J107" i="27"/>
  <c r="J108" i="27"/>
  <c r="F109" i="27"/>
  <c r="J109" i="27"/>
  <c r="J110" i="27"/>
  <c r="J111" i="27"/>
  <c r="J112" i="27"/>
  <c r="F113" i="27"/>
  <c r="J113" i="27"/>
  <c r="F114" i="27"/>
  <c r="J114" i="27"/>
  <c r="O102" i="27"/>
  <c r="O103" i="27"/>
  <c r="O104" i="27"/>
  <c r="O105" i="27"/>
  <c r="O106" i="27"/>
  <c r="O107" i="27"/>
  <c r="O108" i="27"/>
  <c r="O109" i="27"/>
  <c r="O110" i="27"/>
  <c r="O111" i="27"/>
  <c r="O112" i="27"/>
  <c r="O113" i="27"/>
  <c r="O114" i="27"/>
  <c r="C82" i="9"/>
  <c r="D82" i="9"/>
  <c r="G82" i="9"/>
  <c r="H82" i="9"/>
  <c r="I82" i="9"/>
  <c r="K82" i="9"/>
  <c r="L82" i="9"/>
  <c r="C83" i="9"/>
  <c r="D83" i="9"/>
  <c r="G83" i="9"/>
  <c r="H83" i="9"/>
  <c r="I83" i="9"/>
  <c r="K83" i="9"/>
  <c r="L83" i="9"/>
  <c r="C84" i="9"/>
  <c r="D84" i="9"/>
  <c r="G84" i="9"/>
  <c r="H84" i="9"/>
  <c r="I84" i="9"/>
  <c r="K84" i="9"/>
  <c r="L84" i="9"/>
  <c r="C85" i="9"/>
  <c r="D85" i="9"/>
  <c r="G85" i="9"/>
  <c r="H85" i="9"/>
  <c r="I85" i="9"/>
  <c r="K85" i="9"/>
  <c r="L85" i="9"/>
  <c r="C86" i="9"/>
  <c r="D86" i="9"/>
  <c r="G86" i="9"/>
  <c r="H86" i="9"/>
  <c r="I86" i="9"/>
  <c r="K86" i="9"/>
  <c r="L86" i="9"/>
  <c r="C87" i="9"/>
  <c r="D87" i="9"/>
  <c r="G87" i="9"/>
  <c r="H87" i="9"/>
  <c r="I87" i="9"/>
  <c r="K87" i="9"/>
  <c r="L87" i="9"/>
  <c r="C88" i="9"/>
  <c r="D88" i="9"/>
  <c r="G88" i="9"/>
  <c r="H88" i="9"/>
  <c r="I88" i="9"/>
  <c r="K88" i="9"/>
  <c r="L88" i="9"/>
  <c r="C89" i="9"/>
  <c r="D89" i="9"/>
  <c r="G89" i="9"/>
  <c r="H89" i="9"/>
  <c r="I89" i="9"/>
  <c r="K89" i="9"/>
  <c r="L89" i="9"/>
  <c r="C90" i="9"/>
  <c r="D90" i="9"/>
  <c r="G90" i="9"/>
  <c r="H90" i="9"/>
  <c r="I90" i="9"/>
  <c r="K90" i="9"/>
  <c r="L90" i="9"/>
  <c r="C91" i="9"/>
  <c r="D91" i="9"/>
  <c r="G91" i="9"/>
  <c r="H91" i="9"/>
  <c r="I91" i="9"/>
  <c r="K91" i="9"/>
  <c r="L91" i="9"/>
  <c r="C92" i="9"/>
  <c r="D92" i="9"/>
  <c r="G92" i="9"/>
  <c r="H92" i="9"/>
  <c r="I92" i="9"/>
  <c r="K92" i="9"/>
  <c r="L92" i="9"/>
  <c r="C93" i="9"/>
  <c r="D93" i="9"/>
  <c r="G93" i="9"/>
  <c r="H93" i="9"/>
  <c r="I93" i="9"/>
  <c r="K93" i="9"/>
  <c r="L93" i="9"/>
  <c r="C94" i="9"/>
  <c r="D94" i="9"/>
  <c r="G94" i="9"/>
  <c r="H94" i="9"/>
  <c r="I94" i="9"/>
  <c r="K94" i="9"/>
  <c r="L94" i="9"/>
  <c r="C95" i="9"/>
  <c r="D95" i="9"/>
  <c r="G95" i="9"/>
  <c r="H95" i="9"/>
  <c r="I95" i="9"/>
  <c r="K95" i="9"/>
  <c r="L95" i="9"/>
  <c r="C96" i="9"/>
  <c r="D96" i="9"/>
  <c r="G96" i="9"/>
  <c r="H96" i="9"/>
  <c r="I96" i="9"/>
  <c r="K96" i="9"/>
  <c r="L96" i="9"/>
  <c r="C97" i="9"/>
  <c r="D97" i="9"/>
  <c r="G97" i="9"/>
  <c r="H97" i="9"/>
  <c r="I97" i="9"/>
  <c r="K97" i="9"/>
  <c r="L97" i="9"/>
  <c r="C98" i="9"/>
  <c r="D98" i="9"/>
  <c r="G98" i="9"/>
  <c r="H98" i="9"/>
  <c r="I98" i="9"/>
  <c r="K98" i="9"/>
  <c r="L98" i="9"/>
  <c r="L81" i="9"/>
  <c r="K81" i="9"/>
  <c r="I81" i="9"/>
  <c r="H81" i="9"/>
  <c r="G81" i="9"/>
  <c r="D81" i="9"/>
  <c r="C81" i="9"/>
  <c r="C61" i="9"/>
  <c r="D61" i="9"/>
  <c r="G61" i="9"/>
  <c r="H61" i="9"/>
  <c r="I61" i="9"/>
  <c r="K61" i="9"/>
  <c r="L61" i="9"/>
  <c r="C62" i="9"/>
  <c r="D62" i="9"/>
  <c r="G62" i="9"/>
  <c r="H62" i="9"/>
  <c r="I62" i="9"/>
  <c r="K62" i="9"/>
  <c r="L62" i="9"/>
  <c r="C63" i="9"/>
  <c r="D63" i="9"/>
  <c r="G63" i="9"/>
  <c r="H63" i="9"/>
  <c r="I63" i="9"/>
  <c r="K63" i="9"/>
  <c r="L63" i="9"/>
  <c r="C64" i="9"/>
  <c r="D64" i="9"/>
  <c r="G64" i="9"/>
  <c r="H64" i="9"/>
  <c r="I64" i="9"/>
  <c r="K64" i="9"/>
  <c r="L64" i="9"/>
  <c r="C65" i="9"/>
  <c r="D65" i="9"/>
  <c r="G65" i="9"/>
  <c r="H65" i="9"/>
  <c r="I65" i="9"/>
  <c r="L65" i="9"/>
  <c r="C66" i="9"/>
  <c r="D66" i="9"/>
  <c r="G66" i="9"/>
  <c r="H66" i="9"/>
  <c r="I66" i="9"/>
  <c r="K66" i="9"/>
  <c r="L66" i="9"/>
  <c r="C67" i="9"/>
  <c r="D67" i="9"/>
  <c r="G67" i="9"/>
  <c r="H67" i="9"/>
  <c r="I67" i="9"/>
  <c r="K67" i="9"/>
  <c r="L67" i="9"/>
  <c r="C68" i="9"/>
  <c r="D68" i="9"/>
  <c r="K68" i="9"/>
  <c r="L68" i="9"/>
  <c r="C69" i="9"/>
  <c r="D69" i="9"/>
  <c r="K69" i="9"/>
  <c r="L69" i="9"/>
  <c r="C70" i="9"/>
  <c r="D70" i="9"/>
  <c r="G70" i="9"/>
  <c r="H70" i="9"/>
  <c r="I70" i="9"/>
  <c r="K70" i="9"/>
  <c r="L70" i="9"/>
  <c r="C71" i="9"/>
  <c r="D71" i="9"/>
  <c r="G71" i="9"/>
  <c r="H71" i="9"/>
  <c r="I71" i="9"/>
  <c r="K71" i="9"/>
  <c r="L71" i="9"/>
  <c r="C72" i="9"/>
  <c r="D72" i="9"/>
  <c r="G72" i="9"/>
  <c r="H72" i="9"/>
  <c r="I72" i="9"/>
  <c r="K72" i="9"/>
  <c r="L72" i="9"/>
  <c r="C73" i="9"/>
  <c r="D73" i="9"/>
  <c r="G73" i="9"/>
  <c r="H73" i="9"/>
  <c r="I73" i="9"/>
  <c r="K73" i="9"/>
  <c r="L73" i="9"/>
  <c r="C74" i="9"/>
  <c r="D74" i="9"/>
  <c r="G74" i="9"/>
  <c r="H74" i="9"/>
  <c r="I74" i="9"/>
  <c r="K74" i="9"/>
  <c r="L74" i="9"/>
  <c r="C75" i="9"/>
  <c r="D75" i="9"/>
  <c r="G75" i="9"/>
  <c r="H75" i="9"/>
  <c r="I75" i="9"/>
  <c r="K75" i="9"/>
  <c r="L75" i="9"/>
  <c r="C76" i="9"/>
  <c r="D76" i="9"/>
  <c r="K76" i="9"/>
  <c r="L76" i="9"/>
  <c r="C77" i="9"/>
  <c r="D77" i="9"/>
  <c r="L77" i="9"/>
  <c r="D60" i="9"/>
  <c r="G60" i="9"/>
  <c r="H60" i="9"/>
  <c r="I60" i="9"/>
  <c r="K60" i="9"/>
  <c r="L60" i="9"/>
  <c r="C60" i="9"/>
  <c r="N134" i="9"/>
  <c r="N126" i="9"/>
  <c r="N127" i="9"/>
  <c r="N128" i="9"/>
  <c r="N129" i="9"/>
  <c r="N130" i="9"/>
  <c r="N125" i="9"/>
  <c r="N103" i="9"/>
  <c r="N104" i="9"/>
  <c r="N105" i="9"/>
  <c r="N106" i="9"/>
  <c r="N107" i="9"/>
  <c r="N108" i="9"/>
  <c r="N109" i="9"/>
  <c r="N110" i="9"/>
  <c r="N111" i="9"/>
  <c r="N112" i="9"/>
  <c r="N113" i="9"/>
  <c r="N114" i="9"/>
  <c r="N117" i="9"/>
  <c r="N118" i="9"/>
  <c r="N119" i="9"/>
  <c r="N102" i="9"/>
  <c r="N82" i="9"/>
  <c r="N83" i="9"/>
  <c r="N84" i="9"/>
  <c r="N85" i="9"/>
  <c r="N86" i="9"/>
  <c r="N87" i="9"/>
  <c r="N88" i="9"/>
  <c r="N89" i="9"/>
  <c r="N90" i="9"/>
  <c r="N91" i="9"/>
  <c r="N92" i="9"/>
  <c r="N93" i="9"/>
  <c r="N94" i="9"/>
  <c r="N95" i="9"/>
  <c r="N96" i="9"/>
  <c r="N97" i="9"/>
  <c r="N98" i="9"/>
  <c r="N81" i="9"/>
  <c r="N61" i="9"/>
  <c r="N62" i="9"/>
  <c r="N63" i="9"/>
  <c r="N64" i="9"/>
  <c r="N65" i="9"/>
  <c r="N66" i="9"/>
  <c r="N67" i="9"/>
  <c r="N68" i="9"/>
  <c r="N69" i="9"/>
  <c r="N70" i="9"/>
  <c r="N71" i="9"/>
  <c r="N72" i="9"/>
  <c r="N73" i="9"/>
  <c r="N74" i="9"/>
  <c r="N75" i="9"/>
  <c r="N76" i="9"/>
  <c r="N77" i="9"/>
  <c r="N60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39" i="9"/>
  <c r="C40" i="9"/>
  <c r="D40" i="9"/>
  <c r="I40" i="9"/>
  <c r="K40" i="9"/>
  <c r="L40" i="9"/>
  <c r="C41" i="9"/>
  <c r="D41" i="9"/>
  <c r="I41" i="9"/>
  <c r="K41" i="9"/>
  <c r="L41" i="9"/>
  <c r="C42" i="9"/>
  <c r="D42" i="9"/>
  <c r="I42" i="9"/>
  <c r="K42" i="9"/>
  <c r="L42" i="9"/>
  <c r="C43" i="9"/>
  <c r="D43" i="9"/>
  <c r="I43" i="9"/>
  <c r="K43" i="9"/>
  <c r="L43" i="9"/>
  <c r="C44" i="9"/>
  <c r="D44" i="9"/>
  <c r="I44" i="9"/>
  <c r="K44" i="9"/>
  <c r="L44" i="9"/>
  <c r="C45" i="9"/>
  <c r="D45" i="9"/>
  <c r="I45" i="9"/>
  <c r="K45" i="9"/>
  <c r="L45" i="9"/>
  <c r="C46" i="9"/>
  <c r="D46" i="9"/>
  <c r="I46" i="9"/>
  <c r="K46" i="9"/>
  <c r="L46" i="9"/>
  <c r="C47" i="9"/>
  <c r="D47" i="9"/>
  <c r="I47" i="9"/>
  <c r="K47" i="9"/>
  <c r="L47" i="9"/>
  <c r="C48" i="9"/>
  <c r="D48" i="9"/>
  <c r="K48" i="9"/>
  <c r="L48" i="9"/>
  <c r="C49" i="9"/>
  <c r="D49" i="9"/>
  <c r="I49" i="9"/>
  <c r="K49" i="9"/>
  <c r="L49" i="9"/>
  <c r="C50" i="9"/>
  <c r="D50" i="9"/>
  <c r="I50" i="9"/>
  <c r="K50" i="9"/>
  <c r="L50" i="9"/>
  <c r="C51" i="9"/>
  <c r="D51" i="9"/>
  <c r="I51" i="9"/>
  <c r="K51" i="9"/>
  <c r="L51" i="9"/>
  <c r="C52" i="9"/>
  <c r="D52" i="9"/>
  <c r="I52" i="9"/>
  <c r="K52" i="9"/>
  <c r="L52" i="9"/>
  <c r="C53" i="9"/>
  <c r="D53" i="9"/>
  <c r="I53" i="9"/>
  <c r="K53" i="9"/>
  <c r="L53" i="9"/>
  <c r="C54" i="9"/>
  <c r="D54" i="9"/>
  <c r="I54" i="9"/>
  <c r="K54" i="9"/>
  <c r="L54" i="9"/>
  <c r="C55" i="9"/>
  <c r="D55" i="9"/>
  <c r="I55" i="9"/>
  <c r="K55" i="9"/>
  <c r="L55" i="9"/>
  <c r="C56" i="9"/>
  <c r="D56" i="9"/>
  <c r="I56" i="9"/>
  <c r="K56" i="9"/>
  <c r="L56" i="9"/>
  <c r="L39" i="9"/>
  <c r="K39" i="9"/>
  <c r="I39" i="9"/>
  <c r="D39" i="9"/>
  <c r="C39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18" i="9"/>
  <c r="C19" i="9"/>
  <c r="D19" i="9"/>
  <c r="G19" i="9"/>
  <c r="H19" i="9"/>
  <c r="I19" i="9"/>
  <c r="K19" i="9"/>
  <c r="L19" i="9"/>
  <c r="C20" i="9"/>
  <c r="D20" i="9"/>
  <c r="G20" i="9"/>
  <c r="H20" i="9"/>
  <c r="I20" i="9"/>
  <c r="K20" i="9"/>
  <c r="L20" i="9"/>
  <c r="C21" i="9"/>
  <c r="D21" i="9"/>
  <c r="G21" i="9"/>
  <c r="H21" i="9"/>
  <c r="I21" i="9"/>
  <c r="K21" i="9"/>
  <c r="L21" i="9"/>
  <c r="C22" i="9"/>
  <c r="D22" i="9"/>
  <c r="G22" i="9"/>
  <c r="H22" i="9"/>
  <c r="I22" i="9"/>
  <c r="K22" i="9"/>
  <c r="L22" i="9"/>
  <c r="C23" i="9"/>
  <c r="D23" i="9"/>
  <c r="G23" i="9"/>
  <c r="H23" i="9"/>
  <c r="I23" i="9"/>
  <c r="K23" i="9"/>
  <c r="L23" i="9"/>
  <c r="C24" i="9"/>
  <c r="D24" i="9"/>
  <c r="G24" i="9"/>
  <c r="H24" i="9"/>
  <c r="I24" i="9"/>
  <c r="K24" i="9"/>
  <c r="L24" i="9"/>
  <c r="C25" i="9"/>
  <c r="D25" i="9"/>
  <c r="G25" i="9"/>
  <c r="H25" i="9"/>
  <c r="I25" i="9"/>
  <c r="K25" i="9"/>
  <c r="L25" i="9"/>
  <c r="C26" i="9"/>
  <c r="D26" i="9"/>
  <c r="G26" i="9"/>
  <c r="H26" i="9"/>
  <c r="I26" i="9"/>
  <c r="K26" i="9"/>
  <c r="L26" i="9"/>
  <c r="C27" i="9"/>
  <c r="D27" i="9"/>
  <c r="G27" i="9"/>
  <c r="H27" i="9"/>
  <c r="I27" i="9"/>
  <c r="K27" i="9"/>
  <c r="L27" i="9"/>
  <c r="C28" i="9"/>
  <c r="D28" i="9"/>
  <c r="G28" i="9"/>
  <c r="H28" i="9"/>
  <c r="I28" i="9"/>
  <c r="K28" i="9"/>
  <c r="L28" i="9"/>
  <c r="C29" i="9"/>
  <c r="D29" i="9"/>
  <c r="G29" i="9"/>
  <c r="H29" i="9"/>
  <c r="I29" i="9"/>
  <c r="K29" i="9"/>
  <c r="L29" i="9"/>
  <c r="C30" i="9"/>
  <c r="D30" i="9"/>
  <c r="G30" i="9"/>
  <c r="H30" i="9"/>
  <c r="I30" i="9"/>
  <c r="K30" i="9"/>
  <c r="L30" i="9"/>
  <c r="C31" i="9"/>
  <c r="D31" i="9"/>
  <c r="G31" i="9"/>
  <c r="H31" i="9"/>
  <c r="I31" i="9"/>
  <c r="K31" i="9"/>
  <c r="L31" i="9"/>
  <c r="C32" i="9"/>
  <c r="D32" i="9"/>
  <c r="G32" i="9"/>
  <c r="H32" i="9"/>
  <c r="I32" i="9"/>
  <c r="K32" i="9"/>
  <c r="L32" i="9"/>
  <c r="C33" i="9"/>
  <c r="D33" i="9"/>
  <c r="G33" i="9"/>
  <c r="H33" i="9"/>
  <c r="I33" i="9"/>
  <c r="K33" i="9"/>
  <c r="L33" i="9"/>
  <c r="C34" i="9"/>
  <c r="D34" i="9"/>
  <c r="G34" i="9"/>
  <c r="H34" i="9"/>
  <c r="I34" i="9"/>
  <c r="K34" i="9"/>
  <c r="L34" i="9"/>
  <c r="C35" i="9"/>
  <c r="D35" i="9"/>
  <c r="G35" i="9"/>
  <c r="H35" i="9"/>
  <c r="I35" i="9"/>
  <c r="K35" i="9"/>
  <c r="L35" i="9"/>
  <c r="D18" i="9"/>
  <c r="G18" i="9"/>
  <c r="H18" i="9"/>
  <c r="I18" i="9"/>
  <c r="K18" i="9"/>
  <c r="L18" i="9"/>
  <c r="C18" i="9"/>
  <c r="C116" i="18"/>
  <c r="C116" i="9" s="1"/>
  <c r="C115" i="18"/>
  <c r="J103" i="27" l="1"/>
  <c r="J102" i="27"/>
  <c r="J104" i="27"/>
  <c r="F134" i="19"/>
  <c r="E134" i="19"/>
  <c r="E126" i="19"/>
  <c r="F126" i="19"/>
  <c r="E127" i="19"/>
  <c r="F127" i="19"/>
  <c r="E128" i="19"/>
  <c r="F128" i="19"/>
  <c r="E129" i="19"/>
  <c r="F129" i="19"/>
  <c r="E130" i="19"/>
  <c r="F130" i="19"/>
  <c r="F125" i="19"/>
  <c r="E125" i="19"/>
  <c r="F134" i="18"/>
  <c r="E134" i="18"/>
  <c r="E126" i="18"/>
  <c r="F126" i="18"/>
  <c r="E127" i="18"/>
  <c r="F127" i="18"/>
  <c r="F128" i="18"/>
  <c r="F129" i="18"/>
  <c r="E130" i="18"/>
  <c r="F130" i="18"/>
  <c r="F125" i="18"/>
  <c r="E125" i="18"/>
  <c r="E103" i="18"/>
  <c r="E103" i="9" s="1"/>
  <c r="F103" i="18"/>
  <c r="F103" i="9" s="1"/>
  <c r="E104" i="18"/>
  <c r="E104" i="9" s="1"/>
  <c r="F104" i="18"/>
  <c r="F104" i="9" s="1"/>
  <c r="E105" i="18"/>
  <c r="E105" i="9" s="1"/>
  <c r="F105" i="18"/>
  <c r="F105" i="9" s="1"/>
  <c r="E106" i="18"/>
  <c r="E106" i="9" s="1"/>
  <c r="F106" i="18"/>
  <c r="F106" i="9" s="1"/>
  <c r="E107" i="18"/>
  <c r="E107" i="9" s="1"/>
  <c r="F107" i="18"/>
  <c r="F107" i="9" s="1"/>
  <c r="E108" i="18"/>
  <c r="E108" i="9" s="1"/>
  <c r="F108" i="18"/>
  <c r="F108" i="9" s="1"/>
  <c r="E109" i="18"/>
  <c r="E109" i="9" s="1"/>
  <c r="F109" i="18"/>
  <c r="F109" i="9" s="1"/>
  <c r="E110" i="18"/>
  <c r="F110" i="18"/>
  <c r="E111" i="18"/>
  <c r="F111" i="18"/>
  <c r="E112" i="18"/>
  <c r="F112" i="18"/>
  <c r="E113" i="18"/>
  <c r="F113" i="18"/>
  <c r="E114" i="18"/>
  <c r="F114" i="18"/>
  <c r="E115" i="18"/>
  <c r="E116" i="18"/>
  <c r="E117" i="18"/>
  <c r="F117" i="18"/>
  <c r="E118" i="18"/>
  <c r="F118" i="18"/>
  <c r="E119" i="18"/>
  <c r="F119" i="18"/>
  <c r="F102" i="18"/>
  <c r="F102" i="9" s="1"/>
  <c r="E102" i="18"/>
  <c r="E102" i="9" s="1"/>
  <c r="E82" i="18"/>
  <c r="F82" i="18"/>
  <c r="E83" i="18"/>
  <c r="F83" i="18"/>
  <c r="E84" i="18"/>
  <c r="F84" i="18"/>
  <c r="E85" i="18"/>
  <c r="F85" i="18"/>
  <c r="E86" i="18"/>
  <c r="F86" i="18"/>
  <c r="E87" i="18"/>
  <c r="F87" i="18"/>
  <c r="E88" i="18"/>
  <c r="F88" i="18"/>
  <c r="E89" i="18"/>
  <c r="F89" i="18"/>
  <c r="E90" i="18"/>
  <c r="F90" i="18"/>
  <c r="E91" i="18"/>
  <c r="F91" i="18"/>
  <c r="E92" i="18"/>
  <c r="F92" i="18"/>
  <c r="E93" i="18"/>
  <c r="F93" i="18"/>
  <c r="E94" i="18"/>
  <c r="F94" i="18"/>
  <c r="E95" i="18"/>
  <c r="F95" i="18"/>
  <c r="E96" i="18"/>
  <c r="F96" i="18"/>
  <c r="E97" i="18"/>
  <c r="F97" i="18"/>
  <c r="E98" i="18"/>
  <c r="F98" i="18"/>
  <c r="F81" i="18"/>
  <c r="E81" i="18"/>
  <c r="E61" i="18"/>
  <c r="F61" i="18"/>
  <c r="E62" i="18"/>
  <c r="F62" i="18"/>
  <c r="E63" i="18"/>
  <c r="F63" i="18"/>
  <c r="E64" i="18"/>
  <c r="F64" i="18"/>
  <c r="E65" i="18"/>
  <c r="F65" i="18"/>
  <c r="E66" i="18"/>
  <c r="F66" i="18"/>
  <c r="E67" i="18"/>
  <c r="F67" i="18"/>
  <c r="E68" i="18"/>
  <c r="F68" i="18"/>
  <c r="E69" i="18"/>
  <c r="F69" i="18"/>
  <c r="E70" i="18"/>
  <c r="F70" i="18"/>
  <c r="E71" i="18"/>
  <c r="F71" i="18"/>
  <c r="E72" i="18"/>
  <c r="F72" i="18"/>
  <c r="E73" i="18"/>
  <c r="F73" i="18"/>
  <c r="E74" i="18"/>
  <c r="F74" i="18"/>
  <c r="E75" i="18"/>
  <c r="F75" i="18"/>
  <c r="E76" i="18"/>
  <c r="F76" i="18"/>
  <c r="E77" i="18"/>
  <c r="F77" i="18"/>
  <c r="F60" i="18"/>
  <c r="E60" i="18"/>
  <c r="E40" i="18"/>
  <c r="F40" i="18"/>
  <c r="E41" i="18"/>
  <c r="F41" i="18"/>
  <c r="E42" i="18"/>
  <c r="F42" i="18"/>
  <c r="E43" i="18"/>
  <c r="F43" i="18"/>
  <c r="E44" i="18"/>
  <c r="F44" i="18"/>
  <c r="E45" i="18"/>
  <c r="F45" i="18"/>
  <c r="E46" i="18"/>
  <c r="F46" i="18"/>
  <c r="E47" i="18"/>
  <c r="F47" i="18"/>
  <c r="E48" i="18"/>
  <c r="F48" i="18"/>
  <c r="E49" i="18"/>
  <c r="F49" i="18"/>
  <c r="E50" i="18"/>
  <c r="F50" i="18"/>
  <c r="E51" i="18"/>
  <c r="F51" i="18"/>
  <c r="E52" i="18"/>
  <c r="F52" i="18"/>
  <c r="E53" i="18"/>
  <c r="F53" i="18"/>
  <c r="E54" i="18"/>
  <c r="F54" i="18"/>
  <c r="E55" i="18"/>
  <c r="F55" i="18"/>
  <c r="E56" i="18"/>
  <c r="F56" i="18"/>
  <c r="F39" i="18"/>
  <c r="E39" i="18"/>
  <c r="E19" i="18"/>
  <c r="F19" i="18"/>
  <c r="E20" i="18"/>
  <c r="F20" i="18"/>
  <c r="E21" i="18"/>
  <c r="F21" i="18"/>
  <c r="E22" i="18"/>
  <c r="F22" i="18"/>
  <c r="E23" i="18"/>
  <c r="F23" i="18"/>
  <c r="E24" i="18"/>
  <c r="F24" i="18"/>
  <c r="E25" i="18"/>
  <c r="F25" i="18"/>
  <c r="E26" i="18"/>
  <c r="F26" i="18"/>
  <c r="E27" i="18"/>
  <c r="F27" i="18"/>
  <c r="E28" i="18"/>
  <c r="F28" i="18"/>
  <c r="E29" i="18"/>
  <c r="F29" i="18"/>
  <c r="E30" i="18"/>
  <c r="F30" i="18"/>
  <c r="E31" i="18"/>
  <c r="F31" i="18"/>
  <c r="E32" i="18"/>
  <c r="F32" i="18"/>
  <c r="E33" i="18"/>
  <c r="F33" i="18"/>
  <c r="E34" i="18"/>
  <c r="F34" i="18"/>
  <c r="E35" i="18"/>
  <c r="F35" i="18"/>
  <c r="F18" i="18"/>
  <c r="E18" i="18"/>
  <c r="C129" i="18" l="1"/>
  <c r="C128" i="18"/>
  <c r="E128" i="18" s="1"/>
  <c r="L129" i="18"/>
  <c r="L129" i="9" s="1"/>
  <c r="L128" i="18"/>
  <c r="N116" i="18"/>
  <c r="N116" i="9" s="1"/>
  <c r="N115" i="18"/>
  <c r="N115" i="9" s="1"/>
  <c r="D116" i="18"/>
  <c r="D115" i="18"/>
  <c r="H15" i="18"/>
  <c r="G15" i="18"/>
  <c r="H15" i="27"/>
  <c r="G15" i="27"/>
  <c r="F77" i="27"/>
  <c r="F76" i="27"/>
  <c r="F69" i="27"/>
  <c r="F68" i="27"/>
  <c r="O134" i="27"/>
  <c r="J134" i="27"/>
  <c r="N131" i="27"/>
  <c r="K131" i="27"/>
  <c r="H131" i="27"/>
  <c r="G131" i="27"/>
  <c r="D131" i="27"/>
  <c r="O130" i="27"/>
  <c r="J130" i="27"/>
  <c r="J129" i="27"/>
  <c r="O128" i="27"/>
  <c r="L131" i="27"/>
  <c r="J128" i="27"/>
  <c r="J127" i="27"/>
  <c r="O126" i="27"/>
  <c r="J126" i="27"/>
  <c r="O125" i="27"/>
  <c r="I131" i="27"/>
  <c r="N120" i="27"/>
  <c r="L120" i="27"/>
  <c r="K120" i="27"/>
  <c r="I120" i="27"/>
  <c r="D120" i="27"/>
  <c r="C120" i="27"/>
  <c r="F119" i="27"/>
  <c r="E119" i="27"/>
  <c r="J119" i="27" s="1"/>
  <c r="F118" i="27"/>
  <c r="E118" i="27"/>
  <c r="J118" i="27" s="1"/>
  <c r="F117" i="27"/>
  <c r="E117" i="27"/>
  <c r="J117" i="27" s="1"/>
  <c r="F116" i="27"/>
  <c r="J116" i="27"/>
  <c r="J115" i="27"/>
  <c r="O120" i="27"/>
  <c r="L99" i="27"/>
  <c r="K99" i="27"/>
  <c r="I99" i="27"/>
  <c r="H99" i="27"/>
  <c r="G99" i="27"/>
  <c r="D99" i="27"/>
  <c r="O98" i="27"/>
  <c r="F98" i="27"/>
  <c r="E98" i="27"/>
  <c r="O97" i="27"/>
  <c r="F97" i="27"/>
  <c r="E97" i="27"/>
  <c r="O96" i="27"/>
  <c r="F96" i="27"/>
  <c r="E96" i="27"/>
  <c r="O95" i="27"/>
  <c r="F95" i="27"/>
  <c r="E95" i="27"/>
  <c r="O94" i="27"/>
  <c r="F94" i="27"/>
  <c r="E94" i="27"/>
  <c r="O93" i="27"/>
  <c r="F93" i="27"/>
  <c r="E93" i="27"/>
  <c r="O92" i="27"/>
  <c r="F92" i="27"/>
  <c r="E92" i="27"/>
  <c r="O91" i="27"/>
  <c r="F91" i="27"/>
  <c r="E91" i="27"/>
  <c r="O90" i="27"/>
  <c r="F90" i="27"/>
  <c r="E90" i="27"/>
  <c r="O89" i="27"/>
  <c r="F89" i="27"/>
  <c r="E89" i="27"/>
  <c r="O88" i="27"/>
  <c r="F88" i="27"/>
  <c r="E88" i="27"/>
  <c r="O87" i="27"/>
  <c r="F87" i="27"/>
  <c r="E87" i="27"/>
  <c r="O86" i="27"/>
  <c r="J86" i="27"/>
  <c r="O85" i="27"/>
  <c r="J85" i="27"/>
  <c r="C99" i="27"/>
  <c r="O84" i="27"/>
  <c r="F84" i="27"/>
  <c r="E84" i="27"/>
  <c r="O83" i="27"/>
  <c r="F83" i="27"/>
  <c r="E83" i="27"/>
  <c r="O82" i="27"/>
  <c r="F82" i="27"/>
  <c r="E82" i="27"/>
  <c r="O81" i="27"/>
  <c r="F81" i="27"/>
  <c r="E81" i="27"/>
  <c r="N78" i="27"/>
  <c r="L78" i="27"/>
  <c r="K78" i="27"/>
  <c r="D78" i="27"/>
  <c r="O77" i="27"/>
  <c r="E77" i="27"/>
  <c r="O76" i="27"/>
  <c r="E76" i="27"/>
  <c r="O75" i="27"/>
  <c r="J75" i="27"/>
  <c r="O74" i="27"/>
  <c r="J74" i="27"/>
  <c r="O73" i="27"/>
  <c r="J73" i="27"/>
  <c r="O72" i="27"/>
  <c r="J72" i="27"/>
  <c r="O71" i="27"/>
  <c r="J71" i="27"/>
  <c r="O70" i="27"/>
  <c r="J70" i="27"/>
  <c r="O69" i="27"/>
  <c r="E69" i="27"/>
  <c r="O68" i="27"/>
  <c r="E68" i="27"/>
  <c r="O67" i="27"/>
  <c r="J67" i="27"/>
  <c r="O66" i="27"/>
  <c r="J66" i="27"/>
  <c r="O65" i="27"/>
  <c r="J65" i="27"/>
  <c r="O64" i="27"/>
  <c r="J64" i="27"/>
  <c r="C78" i="27"/>
  <c r="O63" i="27"/>
  <c r="J63" i="27"/>
  <c r="O62" i="27"/>
  <c r="O61" i="27"/>
  <c r="J61" i="27"/>
  <c r="O60" i="27"/>
  <c r="J60" i="27"/>
  <c r="L57" i="27"/>
  <c r="K57" i="27"/>
  <c r="D57" i="27"/>
  <c r="C57" i="27"/>
  <c r="O56" i="27"/>
  <c r="H56" i="27"/>
  <c r="G56" i="27"/>
  <c r="F56" i="27"/>
  <c r="E56" i="27"/>
  <c r="O55" i="27"/>
  <c r="H55" i="27"/>
  <c r="G55" i="27"/>
  <c r="F55" i="27"/>
  <c r="E55" i="27"/>
  <c r="O54" i="27"/>
  <c r="H54" i="27"/>
  <c r="G54" i="27"/>
  <c r="F54" i="27"/>
  <c r="E54" i="27"/>
  <c r="O53" i="27"/>
  <c r="H53" i="27"/>
  <c r="G53" i="27"/>
  <c r="F53" i="27"/>
  <c r="E53" i="27"/>
  <c r="O52" i="27"/>
  <c r="H52" i="27"/>
  <c r="G52" i="27"/>
  <c r="F52" i="27"/>
  <c r="E52" i="27"/>
  <c r="O51" i="27"/>
  <c r="H51" i="27"/>
  <c r="G51" i="27"/>
  <c r="F51" i="27"/>
  <c r="E51" i="27"/>
  <c r="O50" i="27"/>
  <c r="H50" i="27"/>
  <c r="G50" i="27"/>
  <c r="F50" i="27"/>
  <c r="E50" i="27"/>
  <c r="O49" i="27"/>
  <c r="H49" i="27"/>
  <c r="G49" i="27"/>
  <c r="F49" i="27"/>
  <c r="E49" i="27"/>
  <c r="O48" i="27"/>
  <c r="H48" i="27"/>
  <c r="G48" i="27"/>
  <c r="F48" i="27"/>
  <c r="E48" i="27"/>
  <c r="O47" i="27"/>
  <c r="H47" i="27"/>
  <c r="G47" i="27"/>
  <c r="F47" i="27"/>
  <c r="E47" i="27"/>
  <c r="O46" i="27"/>
  <c r="H46" i="27"/>
  <c r="G46" i="27"/>
  <c r="F46" i="27"/>
  <c r="E46" i="27"/>
  <c r="O45" i="27"/>
  <c r="H45" i="27"/>
  <c r="G45" i="27"/>
  <c r="F45" i="27"/>
  <c r="E45" i="27"/>
  <c r="O44" i="27"/>
  <c r="H44" i="27"/>
  <c r="G44" i="27"/>
  <c r="O43" i="27"/>
  <c r="I57" i="27"/>
  <c r="H43" i="27"/>
  <c r="G43" i="27"/>
  <c r="O42" i="27"/>
  <c r="H42" i="27"/>
  <c r="G42" i="27"/>
  <c r="F42" i="27"/>
  <c r="E42" i="27"/>
  <c r="O41" i="27"/>
  <c r="H41" i="27"/>
  <c r="G41" i="27"/>
  <c r="F41" i="27"/>
  <c r="E41" i="27"/>
  <c r="O40" i="27"/>
  <c r="H40" i="27"/>
  <c r="G40" i="27"/>
  <c r="F40" i="27"/>
  <c r="E40" i="27"/>
  <c r="O39" i="27"/>
  <c r="F39" i="27"/>
  <c r="E39" i="27"/>
  <c r="N36" i="27"/>
  <c r="L36" i="27"/>
  <c r="K36" i="27"/>
  <c r="H36" i="27"/>
  <c r="G36" i="27"/>
  <c r="D36" i="27"/>
  <c r="C36" i="27"/>
  <c r="O35" i="27"/>
  <c r="F35" i="27"/>
  <c r="E35" i="27"/>
  <c r="O34" i="27"/>
  <c r="F34" i="27"/>
  <c r="E34" i="27"/>
  <c r="O33" i="27"/>
  <c r="J33" i="27"/>
  <c r="F33" i="27"/>
  <c r="O32" i="27"/>
  <c r="F32" i="27"/>
  <c r="J32" i="27"/>
  <c r="O31" i="27"/>
  <c r="F31" i="27"/>
  <c r="J31" i="27"/>
  <c r="O30" i="27"/>
  <c r="J30" i="27"/>
  <c r="O29" i="27"/>
  <c r="F29" i="27"/>
  <c r="J29" i="27"/>
  <c r="O28" i="27"/>
  <c r="F28" i="27"/>
  <c r="J28" i="27"/>
  <c r="O27" i="27"/>
  <c r="F27" i="27"/>
  <c r="E27" i="27"/>
  <c r="O26" i="27"/>
  <c r="F26" i="27"/>
  <c r="E26" i="27"/>
  <c r="O25" i="27"/>
  <c r="F25" i="27"/>
  <c r="E25" i="27"/>
  <c r="O24" i="27"/>
  <c r="J24" i="27"/>
  <c r="O23" i="27"/>
  <c r="J23" i="27"/>
  <c r="O22" i="27"/>
  <c r="J22" i="27"/>
  <c r="O21" i="27"/>
  <c r="J21" i="27"/>
  <c r="O20" i="27"/>
  <c r="J20" i="27"/>
  <c r="O19" i="27"/>
  <c r="J19" i="27"/>
  <c r="O18" i="27"/>
  <c r="I36" i="27"/>
  <c r="J18" i="27"/>
  <c r="N17" i="27"/>
  <c r="N16" i="27"/>
  <c r="E8" i="27"/>
  <c r="J3" i="27"/>
  <c r="D115" i="9" l="1"/>
  <c r="F115" i="18"/>
  <c r="D116" i="9"/>
  <c r="F116" i="18"/>
  <c r="C129" i="9"/>
  <c r="E129" i="18"/>
  <c r="K122" i="27"/>
  <c r="K135" i="27" s="1"/>
  <c r="N122" i="27"/>
  <c r="D122" i="27"/>
  <c r="D135" i="27" s="1"/>
  <c r="J88" i="27"/>
  <c r="J92" i="27"/>
  <c r="J96" i="27"/>
  <c r="J25" i="27"/>
  <c r="J51" i="27"/>
  <c r="L122" i="27"/>
  <c r="L133" i="27" s="1"/>
  <c r="L136" i="27" s="1"/>
  <c r="J46" i="27"/>
  <c r="J84" i="27"/>
  <c r="H68" i="27"/>
  <c r="H68" i="9" s="1"/>
  <c r="J34" i="27"/>
  <c r="G68" i="27"/>
  <c r="G68" i="9" s="1"/>
  <c r="J81" i="27"/>
  <c r="J89" i="27"/>
  <c r="J93" i="27"/>
  <c r="J97" i="27"/>
  <c r="H69" i="27"/>
  <c r="H69" i="9" s="1"/>
  <c r="J26" i="27"/>
  <c r="J44" i="27"/>
  <c r="J54" i="27"/>
  <c r="H76" i="27"/>
  <c r="H76" i="9" s="1"/>
  <c r="J47" i="27"/>
  <c r="G69" i="27"/>
  <c r="O99" i="27"/>
  <c r="H77" i="27"/>
  <c r="H77" i="9" s="1"/>
  <c r="J52" i="27"/>
  <c r="J82" i="27"/>
  <c r="J90" i="27"/>
  <c r="J94" i="27"/>
  <c r="G76" i="27"/>
  <c r="J27" i="27"/>
  <c r="O57" i="27"/>
  <c r="G77" i="27"/>
  <c r="J87" i="27"/>
  <c r="J91" i="27"/>
  <c r="J95" i="27"/>
  <c r="J40" i="27"/>
  <c r="F99" i="27"/>
  <c r="F78" i="27"/>
  <c r="E57" i="27"/>
  <c r="F57" i="27"/>
  <c r="J41" i="27"/>
  <c r="J49" i="27"/>
  <c r="G57" i="27"/>
  <c r="H57" i="27"/>
  <c r="H120" i="27"/>
  <c r="J45" i="27"/>
  <c r="J42" i="27"/>
  <c r="J50" i="27"/>
  <c r="J55" i="27"/>
  <c r="J48" i="27"/>
  <c r="J53" i="27"/>
  <c r="O36" i="27"/>
  <c r="F131" i="27"/>
  <c r="F120" i="27"/>
  <c r="E99" i="27"/>
  <c r="O78" i="27"/>
  <c r="E78" i="27"/>
  <c r="J43" i="27"/>
  <c r="F36" i="27"/>
  <c r="G120" i="27"/>
  <c r="N135" i="27"/>
  <c r="N133" i="27"/>
  <c r="N136" i="27" s="1"/>
  <c r="E131" i="27"/>
  <c r="E120" i="27"/>
  <c r="C122" i="27"/>
  <c r="J62" i="27"/>
  <c r="J83" i="27"/>
  <c r="O127" i="27"/>
  <c r="J125" i="27"/>
  <c r="J131" i="27" s="1"/>
  <c r="O129" i="27"/>
  <c r="E36" i="27"/>
  <c r="C131" i="27"/>
  <c r="D133" i="27" l="1"/>
  <c r="D136" i="27" s="1"/>
  <c r="F122" i="27"/>
  <c r="F133" i="27" s="1"/>
  <c r="F136" i="27" s="1"/>
  <c r="K133" i="27"/>
  <c r="K136" i="27" s="1"/>
  <c r="I68" i="27"/>
  <c r="J68" i="27" s="1"/>
  <c r="L135" i="27"/>
  <c r="J99" i="27"/>
  <c r="J36" i="27"/>
  <c r="O122" i="27"/>
  <c r="O135" i="27" s="1"/>
  <c r="I77" i="27"/>
  <c r="I77" i="9" s="1"/>
  <c r="G77" i="9"/>
  <c r="I76" i="27"/>
  <c r="I76" i="9" s="1"/>
  <c r="G76" i="9"/>
  <c r="I69" i="27"/>
  <c r="G69" i="9"/>
  <c r="H78" i="27"/>
  <c r="H122" i="27" s="1"/>
  <c r="G78" i="27"/>
  <c r="G122" i="27" s="1"/>
  <c r="J120" i="27"/>
  <c r="O131" i="27"/>
  <c r="E122" i="27"/>
  <c r="E133" i="27" s="1"/>
  <c r="E136" i="27" s="1"/>
  <c r="J57" i="27"/>
  <c r="C133" i="27"/>
  <c r="C136" i="27" s="1"/>
  <c r="C135" i="27"/>
  <c r="I68" i="9" l="1"/>
  <c r="F135" i="27"/>
  <c r="I78" i="27"/>
  <c r="I122" i="27" s="1"/>
  <c r="I135" i="27" s="1"/>
  <c r="O133" i="27"/>
  <c r="O136" i="27" s="1"/>
  <c r="G135" i="27"/>
  <c r="G133" i="27"/>
  <c r="G136" i="27" s="1"/>
  <c r="H135" i="27"/>
  <c r="H133" i="27"/>
  <c r="H136" i="27" s="1"/>
  <c r="I69" i="9"/>
  <c r="J69" i="27"/>
  <c r="J76" i="27"/>
  <c r="E135" i="27"/>
  <c r="I133" i="27" l="1"/>
  <c r="I136" i="27" s="1"/>
  <c r="J78" i="27"/>
  <c r="J122" i="27" s="1"/>
  <c r="J133" i="27" l="1"/>
  <c r="J136" i="27" s="1"/>
  <c r="J135" i="27"/>
  <c r="N135" i="21" l="1"/>
  <c r="J134" i="19" l="1"/>
  <c r="F134" i="24"/>
  <c r="E134" i="24"/>
  <c r="E126" i="24"/>
  <c r="F126" i="24"/>
  <c r="E127" i="24"/>
  <c r="F127" i="24"/>
  <c r="E128" i="24"/>
  <c r="F128" i="24"/>
  <c r="E129" i="24"/>
  <c r="F129" i="24"/>
  <c r="E130" i="24"/>
  <c r="F130" i="24"/>
  <c r="F125" i="24"/>
  <c r="E125" i="24"/>
  <c r="E111" i="24"/>
  <c r="F111" i="24"/>
  <c r="E112" i="24"/>
  <c r="F112" i="24"/>
  <c r="E113" i="24"/>
  <c r="F113" i="24"/>
  <c r="E114" i="24"/>
  <c r="F114" i="24"/>
  <c r="E115" i="24"/>
  <c r="F115" i="24"/>
  <c r="E116" i="24"/>
  <c r="F116" i="24"/>
  <c r="E117" i="24"/>
  <c r="F117" i="24"/>
  <c r="E118" i="24"/>
  <c r="F118" i="24"/>
  <c r="E119" i="24"/>
  <c r="F119" i="24"/>
  <c r="F110" i="24"/>
  <c r="E110" i="24"/>
  <c r="E82" i="24"/>
  <c r="F82" i="24"/>
  <c r="E83" i="24"/>
  <c r="F83" i="24"/>
  <c r="E84" i="24"/>
  <c r="F84" i="24"/>
  <c r="E85" i="24"/>
  <c r="F85" i="24"/>
  <c r="E86" i="24"/>
  <c r="F86" i="24"/>
  <c r="E87" i="24"/>
  <c r="F87" i="24"/>
  <c r="E88" i="24"/>
  <c r="F88" i="24"/>
  <c r="E89" i="24"/>
  <c r="F89" i="24"/>
  <c r="E90" i="24"/>
  <c r="F90" i="24"/>
  <c r="E91" i="24"/>
  <c r="F91" i="24"/>
  <c r="E92" i="24"/>
  <c r="F92" i="24"/>
  <c r="E93" i="24"/>
  <c r="F93" i="24"/>
  <c r="E94" i="24"/>
  <c r="F94" i="24"/>
  <c r="E95" i="24"/>
  <c r="F95" i="24"/>
  <c r="E96" i="24"/>
  <c r="F96" i="24"/>
  <c r="E97" i="24"/>
  <c r="F97" i="24"/>
  <c r="E98" i="24"/>
  <c r="F98" i="24"/>
  <c r="F81" i="24"/>
  <c r="E81" i="24"/>
  <c r="E61" i="24"/>
  <c r="F61" i="24"/>
  <c r="E62" i="24"/>
  <c r="F62" i="24"/>
  <c r="E63" i="24"/>
  <c r="F63" i="24"/>
  <c r="E64" i="24"/>
  <c r="F64" i="24"/>
  <c r="E65" i="24"/>
  <c r="F65" i="24"/>
  <c r="E66" i="24"/>
  <c r="F66" i="24"/>
  <c r="E67" i="24"/>
  <c r="F67" i="24"/>
  <c r="E68" i="24"/>
  <c r="F68" i="24"/>
  <c r="E69" i="24"/>
  <c r="F69" i="24"/>
  <c r="E70" i="24"/>
  <c r="F70" i="24"/>
  <c r="E71" i="24"/>
  <c r="F71" i="24"/>
  <c r="E72" i="24"/>
  <c r="F72" i="24"/>
  <c r="E73" i="24"/>
  <c r="F73" i="24"/>
  <c r="E74" i="24"/>
  <c r="F74" i="24"/>
  <c r="E75" i="24"/>
  <c r="F75" i="24"/>
  <c r="E76" i="24"/>
  <c r="F76" i="24"/>
  <c r="E77" i="24"/>
  <c r="F77" i="24"/>
  <c r="F60" i="24"/>
  <c r="E60" i="24"/>
  <c r="E40" i="24"/>
  <c r="F40" i="24"/>
  <c r="E41" i="24"/>
  <c r="F41" i="24"/>
  <c r="E42" i="24"/>
  <c r="F42" i="24"/>
  <c r="E43" i="24"/>
  <c r="F43" i="24"/>
  <c r="E44" i="24"/>
  <c r="F44" i="24"/>
  <c r="E45" i="24"/>
  <c r="F45" i="24"/>
  <c r="E46" i="24"/>
  <c r="F46" i="24"/>
  <c r="E47" i="24"/>
  <c r="F47" i="24"/>
  <c r="E48" i="24"/>
  <c r="F48" i="24"/>
  <c r="E49" i="24"/>
  <c r="F49" i="24"/>
  <c r="E50" i="24"/>
  <c r="F50" i="24"/>
  <c r="E51" i="24"/>
  <c r="F51" i="24"/>
  <c r="E52" i="24"/>
  <c r="F52" i="24"/>
  <c r="E53" i="24"/>
  <c r="F53" i="24"/>
  <c r="E54" i="24"/>
  <c r="F54" i="24"/>
  <c r="E55" i="24"/>
  <c r="F55" i="24"/>
  <c r="E56" i="24"/>
  <c r="F56" i="24"/>
  <c r="F39" i="24"/>
  <c r="E39" i="24"/>
  <c r="E19" i="24"/>
  <c r="F19" i="24"/>
  <c r="E20" i="24"/>
  <c r="F20" i="24"/>
  <c r="E21" i="24"/>
  <c r="F21" i="24"/>
  <c r="E22" i="24"/>
  <c r="F22" i="24"/>
  <c r="E23" i="24"/>
  <c r="F23" i="24"/>
  <c r="E24" i="24"/>
  <c r="F24" i="24"/>
  <c r="E25" i="24"/>
  <c r="F25" i="24"/>
  <c r="E26" i="24"/>
  <c r="F26" i="24"/>
  <c r="E27" i="24"/>
  <c r="F27" i="24"/>
  <c r="E28" i="24"/>
  <c r="F28" i="24"/>
  <c r="E29" i="24"/>
  <c r="F29" i="24"/>
  <c r="E30" i="24"/>
  <c r="F30" i="24"/>
  <c r="E31" i="24"/>
  <c r="F31" i="24"/>
  <c r="E32" i="24"/>
  <c r="F32" i="24"/>
  <c r="E33" i="24"/>
  <c r="F33" i="24"/>
  <c r="E34" i="24"/>
  <c r="F34" i="24"/>
  <c r="E35" i="24"/>
  <c r="F35" i="24"/>
  <c r="F18" i="24"/>
  <c r="E18" i="24"/>
  <c r="F134" i="23"/>
  <c r="E134" i="23"/>
  <c r="E126" i="23"/>
  <c r="F126" i="23"/>
  <c r="E127" i="23"/>
  <c r="F127" i="23"/>
  <c r="E128" i="23"/>
  <c r="F128" i="23"/>
  <c r="E129" i="23"/>
  <c r="F129" i="23"/>
  <c r="E130" i="23"/>
  <c r="F130" i="23"/>
  <c r="F125" i="23"/>
  <c r="E125" i="23"/>
  <c r="E111" i="23"/>
  <c r="F111" i="23"/>
  <c r="E112" i="23"/>
  <c r="F112" i="23"/>
  <c r="E113" i="23"/>
  <c r="F113" i="23"/>
  <c r="E114" i="23"/>
  <c r="F114" i="23"/>
  <c r="E115" i="23"/>
  <c r="F115" i="23"/>
  <c r="E116" i="23"/>
  <c r="F116" i="23"/>
  <c r="E117" i="23"/>
  <c r="F117" i="23"/>
  <c r="E118" i="23"/>
  <c r="F118" i="23"/>
  <c r="E119" i="23"/>
  <c r="F119" i="23"/>
  <c r="F110" i="23"/>
  <c r="E110" i="23"/>
  <c r="E82" i="23"/>
  <c r="F82" i="23"/>
  <c r="E83" i="23"/>
  <c r="F83" i="23"/>
  <c r="E84" i="23"/>
  <c r="F84" i="23"/>
  <c r="E85" i="23"/>
  <c r="F85" i="23"/>
  <c r="E86" i="23"/>
  <c r="F86" i="23"/>
  <c r="E87" i="23"/>
  <c r="F87" i="23"/>
  <c r="E88" i="23"/>
  <c r="F88" i="23"/>
  <c r="E89" i="23"/>
  <c r="F89" i="23"/>
  <c r="E90" i="23"/>
  <c r="F90" i="23"/>
  <c r="E91" i="23"/>
  <c r="F91" i="23"/>
  <c r="E92" i="23"/>
  <c r="F92" i="23"/>
  <c r="E93" i="23"/>
  <c r="F93" i="23"/>
  <c r="E94" i="23"/>
  <c r="F94" i="23"/>
  <c r="E95" i="23"/>
  <c r="F95" i="23"/>
  <c r="E96" i="23"/>
  <c r="F96" i="23"/>
  <c r="E97" i="23"/>
  <c r="F97" i="23"/>
  <c r="E98" i="23"/>
  <c r="F98" i="23"/>
  <c r="F81" i="23"/>
  <c r="E81" i="23"/>
  <c r="E61" i="23"/>
  <c r="F61" i="23"/>
  <c r="E62" i="23"/>
  <c r="F62" i="23"/>
  <c r="E63" i="23"/>
  <c r="F63" i="23"/>
  <c r="E64" i="23"/>
  <c r="F64" i="23"/>
  <c r="E65" i="23"/>
  <c r="F65" i="23"/>
  <c r="E66" i="23"/>
  <c r="F66" i="23"/>
  <c r="E67" i="23"/>
  <c r="F67" i="23"/>
  <c r="E68" i="23"/>
  <c r="F68" i="23"/>
  <c r="E69" i="23"/>
  <c r="F69" i="23"/>
  <c r="E70" i="23"/>
  <c r="F70" i="23"/>
  <c r="E71" i="23"/>
  <c r="F71" i="23"/>
  <c r="E72" i="23"/>
  <c r="F72" i="23"/>
  <c r="E73" i="23"/>
  <c r="F73" i="23"/>
  <c r="E74" i="23"/>
  <c r="F74" i="23"/>
  <c r="E75" i="23"/>
  <c r="F75" i="23"/>
  <c r="E76" i="23"/>
  <c r="F76" i="23"/>
  <c r="E77" i="23"/>
  <c r="F77" i="23"/>
  <c r="F60" i="23"/>
  <c r="E60" i="23"/>
  <c r="E40" i="23"/>
  <c r="F40" i="23"/>
  <c r="E41" i="23"/>
  <c r="F41" i="23"/>
  <c r="E42" i="23"/>
  <c r="F42" i="23"/>
  <c r="E43" i="23"/>
  <c r="F43" i="23"/>
  <c r="E44" i="23"/>
  <c r="F44" i="23"/>
  <c r="E45" i="23"/>
  <c r="F45" i="23"/>
  <c r="E46" i="23"/>
  <c r="F46" i="23"/>
  <c r="E47" i="23"/>
  <c r="F47" i="23"/>
  <c r="E48" i="23"/>
  <c r="F48" i="23"/>
  <c r="E49" i="23"/>
  <c r="F49" i="23"/>
  <c r="E50" i="23"/>
  <c r="F50" i="23"/>
  <c r="E51" i="23"/>
  <c r="F51" i="23"/>
  <c r="E52" i="23"/>
  <c r="F52" i="23"/>
  <c r="E53" i="23"/>
  <c r="F53" i="23"/>
  <c r="E54" i="23"/>
  <c r="F54" i="23"/>
  <c r="E55" i="23"/>
  <c r="F55" i="23"/>
  <c r="E56" i="23"/>
  <c r="F56" i="23"/>
  <c r="F39" i="23"/>
  <c r="E39" i="23"/>
  <c r="E19" i="23"/>
  <c r="F19" i="23"/>
  <c r="E20" i="23"/>
  <c r="F20" i="23"/>
  <c r="E21" i="23"/>
  <c r="F21" i="23"/>
  <c r="E22" i="23"/>
  <c r="F22" i="23"/>
  <c r="E23" i="23"/>
  <c r="F23" i="23"/>
  <c r="E24" i="23"/>
  <c r="F24" i="23"/>
  <c r="E25" i="23"/>
  <c r="F25" i="23"/>
  <c r="E26" i="23"/>
  <c r="F26" i="23"/>
  <c r="E27" i="23"/>
  <c r="F27" i="23"/>
  <c r="E28" i="23"/>
  <c r="F28" i="23"/>
  <c r="E29" i="23"/>
  <c r="F29" i="23"/>
  <c r="E30" i="23"/>
  <c r="F30" i="23"/>
  <c r="E31" i="23"/>
  <c r="F31" i="23"/>
  <c r="E32" i="23"/>
  <c r="F32" i="23"/>
  <c r="E33" i="23"/>
  <c r="F33" i="23"/>
  <c r="E34" i="23"/>
  <c r="F34" i="23"/>
  <c r="E35" i="23"/>
  <c r="F35" i="23"/>
  <c r="F18" i="23"/>
  <c r="E18" i="23"/>
  <c r="F134" i="21" l="1"/>
  <c r="E134" i="21"/>
  <c r="E126" i="21"/>
  <c r="F126" i="21"/>
  <c r="E127" i="21"/>
  <c r="F127" i="21"/>
  <c r="E128" i="21"/>
  <c r="F128" i="21"/>
  <c r="E129" i="21"/>
  <c r="F129" i="21"/>
  <c r="E130" i="21"/>
  <c r="F130" i="21"/>
  <c r="F125" i="21"/>
  <c r="E125" i="21"/>
  <c r="E111" i="21"/>
  <c r="F111" i="21"/>
  <c r="E112" i="21"/>
  <c r="F112" i="21"/>
  <c r="E113" i="21"/>
  <c r="F113" i="21"/>
  <c r="E114" i="21"/>
  <c r="F114" i="21"/>
  <c r="E115" i="21"/>
  <c r="E115" i="9" s="1"/>
  <c r="F115" i="21"/>
  <c r="F115" i="9" s="1"/>
  <c r="E116" i="21"/>
  <c r="E116" i="9" s="1"/>
  <c r="F116" i="21"/>
  <c r="F116" i="9" s="1"/>
  <c r="E117" i="21"/>
  <c r="E117" i="9" s="1"/>
  <c r="F117" i="21"/>
  <c r="F117" i="9" s="1"/>
  <c r="E118" i="21"/>
  <c r="E118" i="9" s="1"/>
  <c r="F118" i="21"/>
  <c r="F118" i="9" s="1"/>
  <c r="E119" i="21"/>
  <c r="E119" i="9" s="1"/>
  <c r="F119" i="21"/>
  <c r="F119" i="9" s="1"/>
  <c r="F110" i="21"/>
  <c r="E110" i="21"/>
  <c r="E82" i="21"/>
  <c r="F82" i="21"/>
  <c r="E83" i="21"/>
  <c r="F83" i="21"/>
  <c r="E84" i="21"/>
  <c r="F84" i="21"/>
  <c r="E85" i="21"/>
  <c r="F85" i="21"/>
  <c r="E86" i="21"/>
  <c r="F86" i="21"/>
  <c r="E87" i="21"/>
  <c r="F87" i="21"/>
  <c r="E88" i="21"/>
  <c r="F88" i="21"/>
  <c r="E89" i="21"/>
  <c r="F89" i="21"/>
  <c r="E90" i="21"/>
  <c r="F90" i="21"/>
  <c r="E91" i="21"/>
  <c r="F91" i="21"/>
  <c r="E92" i="21"/>
  <c r="F92" i="21"/>
  <c r="E93" i="21"/>
  <c r="F93" i="21"/>
  <c r="E94" i="21"/>
  <c r="F94" i="21"/>
  <c r="E95" i="21"/>
  <c r="F95" i="21"/>
  <c r="E96" i="21"/>
  <c r="F96" i="21"/>
  <c r="E97" i="21"/>
  <c r="F97" i="21"/>
  <c r="E98" i="21"/>
  <c r="F98" i="21"/>
  <c r="F81" i="21"/>
  <c r="E81" i="21"/>
  <c r="E61" i="21"/>
  <c r="F61" i="21"/>
  <c r="E62" i="21"/>
  <c r="F62" i="21"/>
  <c r="E63" i="21"/>
  <c r="F63" i="21"/>
  <c r="E64" i="21"/>
  <c r="F64" i="21"/>
  <c r="E65" i="21"/>
  <c r="F65" i="21"/>
  <c r="E66" i="21"/>
  <c r="F66" i="21"/>
  <c r="E67" i="21"/>
  <c r="F67" i="21"/>
  <c r="E68" i="21"/>
  <c r="F68" i="21"/>
  <c r="E69" i="21"/>
  <c r="F69" i="21"/>
  <c r="E70" i="21"/>
  <c r="F70" i="21"/>
  <c r="E71" i="21"/>
  <c r="F71" i="21"/>
  <c r="E72" i="21"/>
  <c r="F72" i="21"/>
  <c r="E73" i="21"/>
  <c r="F73" i="21"/>
  <c r="E74" i="21"/>
  <c r="F74" i="21"/>
  <c r="E75" i="21"/>
  <c r="F75" i="21"/>
  <c r="E76" i="21"/>
  <c r="F76" i="21"/>
  <c r="E77" i="21"/>
  <c r="F77" i="21"/>
  <c r="F60" i="21"/>
  <c r="E60" i="21"/>
  <c r="E40" i="21"/>
  <c r="F40" i="21"/>
  <c r="E41" i="21"/>
  <c r="F41" i="21"/>
  <c r="E42" i="21"/>
  <c r="F42" i="21"/>
  <c r="E43" i="21"/>
  <c r="F43" i="21"/>
  <c r="E44" i="21"/>
  <c r="F44" i="21"/>
  <c r="E45" i="21"/>
  <c r="F45" i="21"/>
  <c r="E46" i="21"/>
  <c r="F46" i="21"/>
  <c r="E47" i="21"/>
  <c r="F47" i="21"/>
  <c r="E48" i="21"/>
  <c r="F48" i="21"/>
  <c r="E49" i="21"/>
  <c r="F49" i="21"/>
  <c r="E50" i="21"/>
  <c r="F50" i="21"/>
  <c r="E51" i="21"/>
  <c r="F51" i="21"/>
  <c r="E52" i="21"/>
  <c r="F52" i="21"/>
  <c r="E53" i="21"/>
  <c r="F53" i="21"/>
  <c r="E54" i="21"/>
  <c r="F54" i="21"/>
  <c r="E55" i="21"/>
  <c r="F55" i="21"/>
  <c r="E56" i="21"/>
  <c r="F56" i="21"/>
  <c r="F39" i="21"/>
  <c r="E39" i="21"/>
  <c r="E19" i="21"/>
  <c r="F19" i="21"/>
  <c r="E20" i="21"/>
  <c r="F20" i="21"/>
  <c r="E21" i="21"/>
  <c r="F21" i="21"/>
  <c r="E22" i="21"/>
  <c r="F22" i="21"/>
  <c r="E23" i="21"/>
  <c r="F23" i="21"/>
  <c r="E24" i="21"/>
  <c r="F24" i="21"/>
  <c r="E25" i="21"/>
  <c r="F25" i="21"/>
  <c r="E26" i="21"/>
  <c r="F26" i="21"/>
  <c r="E27" i="21"/>
  <c r="F27" i="21"/>
  <c r="E28" i="21"/>
  <c r="F28" i="21"/>
  <c r="E29" i="21"/>
  <c r="F29" i="21"/>
  <c r="E30" i="21"/>
  <c r="F30" i="21"/>
  <c r="E31" i="21"/>
  <c r="F31" i="21"/>
  <c r="E32" i="21"/>
  <c r="F32" i="21"/>
  <c r="E33" i="21"/>
  <c r="F33" i="21"/>
  <c r="E34" i="21"/>
  <c r="F34" i="21"/>
  <c r="E35" i="21"/>
  <c r="F35" i="21"/>
  <c r="F18" i="21"/>
  <c r="E18" i="21"/>
  <c r="N131" i="19" l="1"/>
  <c r="N120" i="19"/>
  <c r="N99" i="19"/>
  <c r="N78" i="19"/>
  <c r="N122" i="19" s="1"/>
  <c r="N57" i="19"/>
  <c r="N36" i="19"/>
  <c r="N131" i="24"/>
  <c r="N120" i="24"/>
  <c r="N99" i="24"/>
  <c r="N78" i="24"/>
  <c r="N57" i="24"/>
  <c r="N36" i="24"/>
  <c r="N78" i="18"/>
  <c r="N36" i="18"/>
  <c r="N131" i="18"/>
  <c r="N131" i="23"/>
  <c r="N133" i="23" s="1"/>
  <c r="N99" i="23"/>
  <c r="N78" i="23"/>
  <c r="N57" i="23"/>
  <c r="N36" i="23"/>
  <c r="N131" i="21"/>
  <c r="N133" i="21" s="1"/>
  <c r="N136" i="21" s="1"/>
  <c r="N120" i="18"/>
  <c r="N122" i="24" l="1"/>
  <c r="N133" i="24" s="1"/>
  <c r="N133" i="19"/>
  <c r="N122" i="18"/>
  <c r="N133" i="18" s="1"/>
  <c r="D120" i="18" l="1"/>
  <c r="I120" i="18"/>
  <c r="K120" i="18"/>
  <c r="L120" i="18"/>
  <c r="N120" i="11" l="1"/>
  <c r="N120" i="21"/>
  <c r="N120" i="23"/>
  <c r="N120" i="25"/>
  <c r="N120" i="14"/>
  <c r="N120" i="16"/>
  <c r="N120" i="15"/>
  <c r="N120" i="17"/>
  <c r="N120" i="22"/>
  <c r="N120" i="10"/>
  <c r="D120" i="11"/>
  <c r="E120" i="11"/>
  <c r="F120" i="11"/>
  <c r="G120" i="11"/>
  <c r="H120" i="11"/>
  <c r="I120" i="11"/>
  <c r="K120" i="11"/>
  <c r="L120" i="11"/>
  <c r="D120" i="21"/>
  <c r="G120" i="21"/>
  <c r="H120" i="21"/>
  <c r="K120" i="21"/>
  <c r="L120" i="21"/>
  <c r="D120" i="23"/>
  <c r="G120" i="23"/>
  <c r="H120" i="23"/>
  <c r="K120" i="23"/>
  <c r="L120" i="23"/>
  <c r="D120" i="24"/>
  <c r="G120" i="24"/>
  <c r="H120" i="24"/>
  <c r="K120" i="24"/>
  <c r="L120" i="24"/>
  <c r="D120" i="25"/>
  <c r="G120" i="25"/>
  <c r="H120" i="25"/>
  <c r="I120" i="25"/>
  <c r="K120" i="25"/>
  <c r="L120" i="25"/>
  <c r="D120" i="14"/>
  <c r="E120" i="14"/>
  <c r="F120" i="14"/>
  <c r="G120" i="14"/>
  <c r="H120" i="14"/>
  <c r="I120" i="14"/>
  <c r="K120" i="14"/>
  <c r="L120" i="14"/>
  <c r="D120" i="16"/>
  <c r="E120" i="16"/>
  <c r="F120" i="16"/>
  <c r="G120" i="16"/>
  <c r="H120" i="16"/>
  <c r="I120" i="16"/>
  <c r="K120" i="16"/>
  <c r="L120" i="16"/>
  <c r="D120" i="15"/>
  <c r="E120" i="15"/>
  <c r="F120" i="15"/>
  <c r="G120" i="15"/>
  <c r="H120" i="15"/>
  <c r="I120" i="15"/>
  <c r="K120" i="15"/>
  <c r="L120" i="15"/>
  <c r="D120" i="17"/>
  <c r="E120" i="17"/>
  <c r="F120" i="17"/>
  <c r="G120" i="17"/>
  <c r="H120" i="17"/>
  <c r="I120" i="17"/>
  <c r="K120" i="17"/>
  <c r="L120" i="17"/>
  <c r="D120" i="19"/>
  <c r="E120" i="19"/>
  <c r="F120" i="19"/>
  <c r="G120" i="19"/>
  <c r="H120" i="19"/>
  <c r="I120" i="19"/>
  <c r="K120" i="19"/>
  <c r="L120" i="19"/>
  <c r="D120" i="22"/>
  <c r="E120" i="22"/>
  <c r="F120" i="22"/>
  <c r="G120" i="22"/>
  <c r="H120" i="22"/>
  <c r="I120" i="22"/>
  <c r="K120" i="22"/>
  <c r="L120" i="22"/>
  <c r="D120" i="10"/>
  <c r="E120" i="10"/>
  <c r="F120" i="10"/>
  <c r="G120" i="10"/>
  <c r="H120" i="10"/>
  <c r="I120" i="10"/>
  <c r="K120" i="10"/>
  <c r="L120" i="10"/>
  <c r="C120" i="11"/>
  <c r="C120" i="21"/>
  <c r="C120" i="23"/>
  <c r="C120" i="24"/>
  <c r="C120" i="25"/>
  <c r="C120" i="14"/>
  <c r="C120" i="16"/>
  <c r="C120" i="15"/>
  <c r="C120" i="17"/>
  <c r="C120" i="19"/>
  <c r="C120" i="22"/>
  <c r="C120" i="10"/>
  <c r="J116" i="11"/>
  <c r="O116" i="11"/>
  <c r="J117" i="11"/>
  <c r="O117" i="11"/>
  <c r="J118" i="11"/>
  <c r="O118" i="11"/>
  <c r="J119" i="11"/>
  <c r="O119" i="11"/>
  <c r="J116" i="21"/>
  <c r="O116" i="21"/>
  <c r="J117" i="21"/>
  <c r="O117" i="21"/>
  <c r="J118" i="21"/>
  <c r="O118" i="21"/>
  <c r="J119" i="21"/>
  <c r="O119" i="21"/>
  <c r="J116" i="23"/>
  <c r="O116" i="23"/>
  <c r="J117" i="23"/>
  <c r="O117" i="23"/>
  <c r="J118" i="23"/>
  <c r="O118" i="23"/>
  <c r="J119" i="23"/>
  <c r="O119" i="23"/>
  <c r="J116" i="24"/>
  <c r="O116" i="24"/>
  <c r="J117" i="24"/>
  <c r="O117" i="24"/>
  <c r="J118" i="24"/>
  <c r="O118" i="24"/>
  <c r="J119" i="24"/>
  <c r="O119" i="24"/>
  <c r="J116" i="25"/>
  <c r="O116" i="25"/>
  <c r="J117" i="25"/>
  <c r="O117" i="25"/>
  <c r="J118" i="25"/>
  <c r="O118" i="25"/>
  <c r="J119" i="25"/>
  <c r="O119" i="25"/>
  <c r="J116" i="14"/>
  <c r="O116" i="14"/>
  <c r="J117" i="14"/>
  <c r="O117" i="14"/>
  <c r="J118" i="14"/>
  <c r="O118" i="14"/>
  <c r="J119" i="14"/>
  <c r="O119" i="14"/>
  <c r="J116" i="16"/>
  <c r="O116" i="16"/>
  <c r="J117" i="16"/>
  <c r="O117" i="16"/>
  <c r="J118" i="16"/>
  <c r="O118" i="16"/>
  <c r="J119" i="16"/>
  <c r="O119" i="16"/>
  <c r="J116" i="15"/>
  <c r="O116" i="15"/>
  <c r="J117" i="15"/>
  <c r="O117" i="15"/>
  <c r="J118" i="15"/>
  <c r="O118" i="15"/>
  <c r="J119" i="15"/>
  <c r="O119" i="15"/>
  <c r="J116" i="17"/>
  <c r="O116" i="17"/>
  <c r="J117" i="17"/>
  <c r="O117" i="17"/>
  <c r="J118" i="17"/>
  <c r="O118" i="17"/>
  <c r="J119" i="17"/>
  <c r="O119" i="17"/>
  <c r="J116" i="19"/>
  <c r="O116" i="19"/>
  <c r="J117" i="19"/>
  <c r="O117" i="19"/>
  <c r="J118" i="19"/>
  <c r="O118" i="19"/>
  <c r="J119" i="19"/>
  <c r="O119" i="19"/>
  <c r="J116" i="22"/>
  <c r="J117" i="22"/>
  <c r="J118" i="22"/>
  <c r="J119" i="22"/>
  <c r="J116" i="10"/>
  <c r="O116" i="10"/>
  <c r="J117" i="10"/>
  <c r="O117" i="10"/>
  <c r="J118" i="10"/>
  <c r="O118" i="10"/>
  <c r="J119" i="10"/>
  <c r="O119" i="10"/>
  <c r="J115" i="11"/>
  <c r="J115" i="21"/>
  <c r="J115" i="23"/>
  <c r="J115" i="24"/>
  <c r="J115" i="25"/>
  <c r="J115" i="14"/>
  <c r="J115" i="16"/>
  <c r="J115" i="15"/>
  <c r="J115" i="17"/>
  <c r="J115" i="19"/>
  <c r="J115" i="22"/>
  <c r="J115" i="10"/>
  <c r="O115" i="11"/>
  <c r="O115" i="21"/>
  <c r="O115" i="23"/>
  <c r="O115" i="24"/>
  <c r="O115" i="25"/>
  <c r="O115" i="14"/>
  <c r="O115" i="16"/>
  <c r="O115" i="15"/>
  <c r="O115" i="17"/>
  <c r="O115" i="19"/>
  <c r="O115" i="10"/>
  <c r="I120" i="24" l="1"/>
  <c r="I120" i="23" l="1"/>
  <c r="I120" i="21"/>
  <c r="J117" i="18" l="1"/>
  <c r="J117" i="9" s="1"/>
  <c r="C120" i="18" l="1"/>
  <c r="J118" i="18" l="1"/>
  <c r="J118" i="9" s="1"/>
  <c r="J119" i="18"/>
  <c r="J119" i="9" s="1"/>
  <c r="O119" i="9"/>
  <c r="O118" i="9"/>
  <c r="J116" i="18" l="1"/>
  <c r="J116" i="9" s="1"/>
  <c r="J115" i="18"/>
  <c r="J115" i="9" s="1"/>
  <c r="F120" i="21"/>
  <c r="J61" i="21"/>
  <c r="J62" i="21"/>
  <c r="J60" i="21"/>
  <c r="F120" i="18" l="1"/>
  <c r="E120" i="24"/>
  <c r="E120" i="18"/>
  <c r="E120" i="23"/>
  <c r="J110" i="21"/>
  <c r="E120" i="21"/>
  <c r="F120" i="23"/>
  <c r="F120" i="24"/>
  <c r="F134" i="25" l="1"/>
  <c r="F134" i="9" s="1"/>
  <c r="E134" i="25"/>
  <c r="E126" i="25"/>
  <c r="E126" i="9" s="1"/>
  <c r="F126" i="25"/>
  <c r="F126" i="9" s="1"/>
  <c r="E127" i="25"/>
  <c r="E127" i="9" s="1"/>
  <c r="F127" i="25"/>
  <c r="F127" i="9" s="1"/>
  <c r="E128" i="25"/>
  <c r="E128" i="9" s="1"/>
  <c r="F128" i="25"/>
  <c r="F128" i="9" s="1"/>
  <c r="E129" i="25"/>
  <c r="E129" i="9" s="1"/>
  <c r="F129" i="25"/>
  <c r="F129" i="9" s="1"/>
  <c r="E130" i="25"/>
  <c r="E130" i="9" s="1"/>
  <c r="F130" i="25"/>
  <c r="F130" i="9" s="1"/>
  <c r="F125" i="25"/>
  <c r="F125" i="9" s="1"/>
  <c r="E125" i="25"/>
  <c r="E111" i="25"/>
  <c r="E111" i="9" s="1"/>
  <c r="F111" i="25"/>
  <c r="F111" i="9" s="1"/>
  <c r="E112" i="25"/>
  <c r="E112" i="9" s="1"/>
  <c r="F112" i="25"/>
  <c r="F112" i="9" s="1"/>
  <c r="E113" i="25"/>
  <c r="E113" i="9" s="1"/>
  <c r="F113" i="25"/>
  <c r="F113" i="9" s="1"/>
  <c r="E114" i="25"/>
  <c r="E114" i="9" s="1"/>
  <c r="F114" i="25"/>
  <c r="F114" i="9" s="1"/>
  <c r="F110" i="25"/>
  <c r="F110" i="9" s="1"/>
  <c r="E110" i="25"/>
  <c r="E110" i="9" s="1"/>
  <c r="E82" i="25"/>
  <c r="E82" i="9" s="1"/>
  <c r="F82" i="25"/>
  <c r="F82" i="9" s="1"/>
  <c r="E83" i="25"/>
  <c r="E83" i="9" s="1"/>
  <c r="F83" i="25"/>
  <c r="F83" i="9" s="1"/>
  <c r="E84" i="25"/>
  <c r="E84" i="9" s="1"/>
  <c r="F84" i="25"/>
  <c r="F84" i="9" s="1"/>
  <c r="E85" i="25"/>
  <c r="E85" i="9" s="1"/>
  <c r="F85" i="25"/>
  <c r="F85" i="9" s="1"/>
  <c r="E86" i="25"/>
  <c r="E86" i="9" s="1"/>
  <c r="F86" i="25"/>
  <c r="F86" i="9" s="1"/>
  <c r="E87" i="25"/>
  <c r="E87" i="9" s="1"/>
  <c r="F87" i="25"/>
  <c r="F87" i="9" s="1"/>
  <c r="E88" i="25"/>
  <c r="E88" i="9" s="1"/>
  <c r="F88" i="25"/>
  <c r="F88" i="9" s="1"/>
  <c r="E89" i="25"/>
  <c r="E89" i="9" s="1"/>
  <c r="F89" i="25"/>
  <c r="F89" i="9" s="1"/>
  <c r="E90" i="25"/>
  <c r="E90" i="9" s="1"/>
  <c r="F90" i="25"/>
  <c r="F90" i="9" s="1"/>
  <c r="E91" i="25"/>
  <c r="E91" i="9" s="1"/>
  <c r="F91" i="25"/>
  <c r="F91" i="9" s="1"/>
  <c r="E92" i="25"/>
  <c r="E92" i="9" s="1"/>
  <c r="F92" i="25"/>
  <c r="F92" i="9" s="1"/>
  <c r="E93" i="25"/>
  <c r="E93" i="9" s="1"/>
  <c r="F93" i="25"/>
  <c r="F93" i="9" s="1"/>
  <c r="E94" i="25"/>
  <c r="E94" i="9" s="1"/>
  <c r="F94" i="25"/>
  <c r="F94" i="9" s="1"/>
  <c r="E95" i="25"/>
  <c r="E95" i="9" s="1"/>
  <c r="F95" i="25"/>
  <c r="F95" i="9" s="1"/>
  <c r="E96" i="25"/>
  <c r="E96" i="9" s="1"/>
  <c r="F96" i="25"/>
  <c r="F96" i="9" s="1"/>
  <c r="E97" i="25"/>
  <c r="E97" i="9" s="1"/>
  <c r="F97" i="25"/>
  <c r="F97" i="9" s="1"/>
  <c r="E98" i="25"/>
  <c r="E98" i="9" s="1"/>
  <c r="F98" i="25"/>
  <c r="F98" i="9" s="1"/>
  <c r="F81" i="25"/>
  <c r="F81" i="9" s="1"/>
  <c r="E81" i="25"/>
  <c r="E81" i="9" s="1"/>
  <c r="E61" i="25"/>
  <c r="E61" i="9" s="1"/>
  <c r="F61" i="25"/>
  <c r="F61" i="9" s="1"/>
  <c r="E62" i="25"/>
  <c r="E62" i="9" s="1"/>
  <c r="F62" i="25"/>
  <c r="F62" i="9" s="1"/>
  <c r="E63" i="25"/>
  <c r="E63" i="9" s="1"/>
  <c r="F63" i="25"/>
  <c r="F63" i="9" s="1"/>
  <c r="E64" i="25"/>
  <c r="E64" i="9" s="1"/>
  <c r="F64" i="25"/>
  <c r="F64" i="9" s="1"/>
  <c r="E65" i="25"/>
  <c r="E65" i="9" s="1"/>
  <c r="F65" i="25"/>
  <c r="F65" i="9" s="1"/>
  <c r="E66" i="25"/>
  <c r="E66" i="9" s="1"/>
  <c r="F66" i="25"/>
  <c r="F66" i="9" s="1"/>
  <c r="E67" i="25"/>
  <c r="E67" i="9" s="1"/>
  <c r="F67" i="25"/>
  <c r="F67" i="9" s="1"/>
  <c r="E68" i="25"/>
  <c r="E68" i="9" s="1"/>
  <c r="F68" i="25"/>
  <c r="F68" i="9" s="1"/>
  <c r="E69" i="25"/>
  <c r="E69" i="9" s="1"/>
  <c r="F69" i="25"/>
  <c r="F69" i="9" s="1"/>
  <c r="E70" i="25"/>
  <c r="E70" i="9" s="1"/>
  <c r="F70" i="25"/>
  <c r="F70" i="9" s="1"/>
  <c r="E71" i="25"/>
  <c r="E71" i="9" s="1"/>
  <c r="F71" i="25"/>
  <c r="F71" i="9" s="1"/>
  <c r="E72" i="25"/>
  <c r="E72" i="9" s="1"/>
  <c r="F72" i="25"/>
  <c r="F72" i="9" s="1"/>
  <c r="E73" i="25"/>
  <c r="E73" i="9" s="1"/>
  <c r="F73" i="25"/>
  <c r="F73" i="9" s="1"/>
  <c r="E74" i="25"/>
  <c r="E74" i="9" s="1"/>
  <c r="F74" i="25"/>
  <c r="F74" i="9" s="1"/>
  <c r="E75" i="25"/>
  <c r="E75" i="9" s="1"/>
  <c r="F75" i="25"/>
  <c r="F75" i="9" s="1"/>
  <c r="E76" i="25"/>
  <c r="E76" i="9" s="1"/>
  <c r="F76" i="25"/>
  <c r="F76" i="9" s="1"/>
  <c r="E77" i="25"/>
  <c r="E77" i="9" s="1"/>
  <c r="F77" i="25"/>
  <c r="F77" i="9" s="1"/>
  <c r="F60" i="25"/>
  <c r="F60" i="9" s="1"/>
  <c r="E60" i="25"/>
  <c r="E60" i="9" s="1"/>
  <c r="E40" i="25"/>
  <c r="E40" i="9" s="1"/>
  <c r="F40" i="25"/>
  <c r="F40" i="9" s="1"/>
  <c r="E41" i="25"/>
  <c r="E41" i="9" s="1"/>
  <c r="F41" i="25"/>
  <c r="F41" i="9" s="1"/>
  <c r="E42" i="25"/>
  <c r="E42" i="9" s="1"/>
  <c r="F42" i="25"/>
  <c r="F42" i="9" s="1"/>
  <c r="E43" i="25"/>
  <c r="E43" i="9" s="1"/>
  <c r="F43" i="25"/>
  <c r="F43" i="9" s="1"/>
  <c r="E44" i="25"/>
  <c r="E44" i="9" s="1"/>
  <c r="F44" i="25"/>
  <c r="F44" i="9" s="1"/>
  <c r="E45" i="25"/>
  <c r="E45" i="9" s="1"/>
  <c r="F45" i="25"/>
  <c r="F45" i="9" s="1"/>
  <c r="E46" i="25"/>
  <c r="E46" i="9" s="1"/>
  <c r="F46" i="25"/>
  <c r="F46" i="9" s="1"/>
  <c r="E47" i="25"/>
  <c r="E47" i="9" s="1"/>
  <c r="F47" i="25"/>
  <c r="F47" i="9" s="1"/>
  <c r="E48" i="25"/>
  <c r="E48" i="9" s="1"/>
  <c r="F48" i="25"/>
  <c r="F48" i="9" s="1"/>
  <c r="E49" i="25"/>
  <c r="E49" i="9" s="1"/>
  <c r="F49" i="25"/>
  <c r="F49" i="9" s="1"/>
  <c r="E50" i="25"/>
  <c r="E50" i="9" s="1"/>
  <c r="F50" i="25"/>
  <c r="F50" i="9" s="1"/>
  <c r="E51" i="25"/>
  <c r="E51" i="9" s="1"/>
  <c r="F51" i="25"/>
  <c r="F51" i="9" s="1"/>
  <c r="E52" i="25"/>
  <c r="E52" i="9" s="1"/>
  <c r="F52" i="25"/>
  <c r="F52" i="9" s="1"/>
  <c r="E53" i="25"/>
  <c r="E53" i="9" s="1"/>
  <c r="F53" i="25"/>
  <c r="F53" i="9" s="1"/>
  <c r="E54" i="25"/>
  <c r="E54" i="9" s="1"/>
  <c r="F54" i="25"/>
  <c r="F54" i="9" s="1"/>
  <c r="E55" i="25"/>
  <c r="E55" i="9" s="1"/>
  <c r="F55" i="25"/>
  <c r="F55" i="9" s="1"/>
  <c r="E56" i="25"/>
  <c r="E56" i="9" s="1"/>
  <c r="F56" i="25"/>
  <c r="F56" i="9" s="1"/>
  <c r="F39" i="25"/>
  <c r="F39" i="9" s="1"/>
  <c r="E39" i="25"/>
  <c r="E39" i="9" s="1"/>
  <c r="E19" i="25"/>
  <c r="E19" i="9" s="1"/>
  <c r="F19" i="25"/>
  <c r="F19" i="9" s="1"/>
  <c r="E20" i="25"/>
  <c r="E20" i="9" s="1"/>
  <c r="F20" i="25"/>
  <c r="F20" i="9" s="1"/>
  <c r="E21" i="25"/>
  <c r="E21" i="9" s="1"/>
  <c r="F21" i="25"/>
  <c r="F21" i="9" s="1"/>
  <c r="E22" i="25"/>
  <c r="E22" i="9" s="1"/>
  <c r="F22" i="25"/>
  <c r="F22" i="9" s="1"/>
  <c r="E23" i="25"/>
  <c r="E23" i="9" s="1"/>
  <c r="F23" i="25"/>
  <c r="F23" i="9" s="1"/>
  <c r="E24" i="25"/>
  <c r="E24" i="9" s="1"/>
  <c r="F24" i="25"/>
  <c r="F24" i="9" s="1"/>
  <c r="E25" i="25"/>
  <c r="E25" i="9" s="1"/>
  <c r="F25" i="25"/>
  <c r="F25" i="9" s="1"/>
  <c r="E26" i="25"/>
  <c r="E26" i="9" s="1"/>
  <c r="F26" i="25"/>
  <c r="F26" i="9" s="1"/>
  <c r="E27" i="25"/>
  <c r="E27" i="9" s="1"/>
  <c r="F27" i="25"/>
  <c r="F27" i="9" s="1"/>
  <c r="E28" i="25"/>
  <c r="E28" i="9" s="1"/>
  <c r="F28" i="25"/>
  <c r="F28" i="9" s="1"/>
  <c r="E29" i="25"/>
  <c r="E29" i="9" s="1"/>
  <c r="F29" i="25"/>
  <c r="F29" i="9" s="1"/>
  <c r="E30" i="25"/>
  <c r="E30" i="9" s="1"/>
  <c r="F30" i="25"/>
  <c r="F30" i="9" s="1"/>
  <c r="E31" i="25"/>
  <c r="E31" i="9" s="1"/>
  <c r="F31" i="25"/>
  <c r="F31" i="9" s="1"/>
  <c r="E32" i="25"/>
  <c r="E32" i="9" s="1"/>
  <c r="F32" i="25"/>
  <c r="F32" i="9" s="1"/>
  <c r="E33" i="25"/>
  <c r="E33" i="9" s="1"/>
  <c r="F33" i="25"/>
  <c r="F33" i="9" s="1"/>
  <c r="E34" i="25"/>
  <c r="E34" i="9" s="1"/>
  <c r="F34" i="25"/>
  <c r="F34" i="9" s="1"/>
  <c r="E35" i="25"/>
  <c r="E35" i="9" s="1"/>
  <c r="F35" i="25"/>
  <c r="F35" i="9" s="1"/>
  <c r="F18" i="25"/>
  <c r="F18" i="9" s="1"/>
  <c r="E18" i="25"/>
  <c r="E18" i="9" s="1"/>
  <c r="J125" i="25" l="1"/>
  <c r="E125" i="9"/>
  <c r="J134" i="25"/>
  <c r="E134" i="9"/>
  <c r="E120" i="25"/>
  <c r="F120" i="25"/>
  <c r="I48" i="23" l="1"/>
  <c r="I48" i="9" s="1"/>
  <c r="I131" i="21"/>
  <c r="G131" i="24" l="1"/>
  <c r="H131" i="24"/>
  <c r="G99" i="24"/>
  <c r="H99" i="24"/>
  <c r="G78" i="24"/>
  <c r="H78" i="24"/>
  <c r="I78" i="24"/>
  <c r="G57" i="24"/>
  <c r="H57" i="24"/>
  <c r="G36" i="24"/>
  <c r="H36" i="24"/>
  <c r="G99" i="23"/>
  <c r="H99" i="23"/>
  <c r="G78" i="23"/>
  <c r="H78" i="23"/>
  <c r="G57" i="23"/>
  <c r="H57" i="23"/>
  <c r="I57" i="23"/>
  <c r="G36" i="23"/>
  <c r="H36" i="23"/>
  <c r="I131" i="23"/>
  <c r="G131" i="23"/>
  <c r="H131" i="23"/>
  <c r="G99" i="18"/>
  <c r="H99" i="18"/>
  <c r="G78" i="18"/>
  <c r="H78" i="18"/>
  <c r="G122" i="23" l="1"/>
  <c r="G133" i="23" s="1"/>
  <c r="H122" i="23"/>
  <c r="H133" i="23" s="1"/>
  <c r="H122" i="24"/>
  <c r="G122" i="24"/>
  <c r="G133" i="24" s="1"/>
  <c r="H133" i="24"/>
  <c r="H131" i="18"/>
  <c r="G131" i="18"/>
  <c r="H56" i="18"/>
  <c r="H56" i="9" s="1"/>
  <c r="G56" i="18"/>
  <c r="G56" i="9" s="1"/>
  <c r="H55" i="18"/>
  <c r="H55" i="9" s="1"/>
  <c r="G55" i="18"/>
  <c r="G55" i="9" s="1"/>
  <c r="H54" i="18"/>
  <c r="H54" i="9" s="1"/>
  <c r="G54" i="18"/>
  <c r="G54" i="9" s="1"/>
  <c r="H53" i="18"/>
  <c r="H53" i="9" s="1"/>
  <c r="G53" i="18"/>
  <c r="G53" i="9" s="1"/>
  <c r="H52" i="18"/>
  <c r="H52" i="9" s="1"/>
  <c r="G52" i="18"/>
  <c r="G52" i="9" s="1"/>
  <c r="H51" i="18"/>
  <c r="H51" i="9" s="1"/>
  <c r="G51" i="18"/>
  <c r="G51" i="9" s="1"/>
  <c r="H50" i="18"/>
  <c r="H50" i="9" s="1"/>
  <c r="G50" i="18"/>
  <c r="G50" i="9" s="1"/>
  <c r="H49" i="18"/>
  <c r="H49" i="9" s="1"/>
  <c r="G49" i="18"/>
  <c r="G49" i="9" s="1"/>
  <c r="H48" i="18"/>
  <c r="H48" i="9" s="1"/>
  <c r="G48" i="18"/>
  <c r="G48" i="9" s="1"/>
  <c r="H47" i="18"/>
  <c r="H47" i="9" s="1"/>
  <c r="G47" i="18"/>
  <c r="G47" i="9" s="1"/>
  <c r="H46" i="18"/>
  <c r="H46" i="9" s="1"/>
  <c r="G46" i="18"/>
  <c r="G46" i="9" s="1"/>
  <c r="H45" i="18"/>
  <c r="H45" i="9" s="1"/>
  <c r="G45" i="18"/>
  <c r="G45" i="9" s="1"/>
  <c r="H44" i="18"/>
  <c r="H44" i="9" s="1"/>
  <c r="G44" i="18"/>
  <c r="G44" i="9" s="1"/>
  <c r="H43" i="18"/>
  <c r="H43" i="9" s="1"/>
  <c r="G43" i="18"/>
  <c r="G43" i="9" s="1"/>
  <c r="H42" i="18"/>
  <c r="H42" i="9" s="1"/>
  <c r="G42" i="18"/>
  <c r="G42" i="9" s="1"/>
  <c r="H41" i="18"/>
  <c r="H41" i="9" s="1"/>
  <c r="G41" i="18"/>
  <c r="G41" i="9" s="1"/>
  <c r="H40" i="18"/>
  <c r="H40" i="9" s="1"/>
  <c r="G40" i="18"/>
  <c r="G40" i="9" s="1"/>
  <c r="H39" i="18"/>
  <c r="H39" i="9" s="1"/>
  <c r="G39" i="18"/>
  <c r="G39" i="9" s="1"/>
  <c r="G36" i="18"/>
  <c r="H57" i="18" l="1"/>
  <c r="H36" i="18"/>
  <c r="G57" i="18"/>
  <c r="H103" i="18" l="1"/>
  <c r="H103" i="9" s="1"/>
  <c r="H104" i="18"/>
  <c r="H104" i="9" s="1"/>
  <c r="H105" i="18"/>
  <c r="H105" i="9" s="1"/>
  <c r="H102" i="18"/>
  <c r="H102" i="9" s="1"/>
  <c r="G103" i="18"/>
  <c r="G103" i="9" s="1"/>
  <c r="G104" i="18"/>
  <c r="G104" i="9" s="1"/>
  <c r="G105" i="18"/>
  <c r="G105" i="9" s="1"/>
  <c r="G102" i="18"/>
  <c r="G102" i="9" s="1"/>
  <c r="H120" i="18" l="1"/>
  <c r="H122" i="18" s="1"/>
  <c r="G120" i="18"/>
  <c r="G122" i="18" s="1"/>
  <c r="F131" i="24"/>
  <c r="F99" i="24"/>
  <c r="F78" i="24"/>
  <c r="F57" i="24"/>
  <c r="F36" i="24"/>
  <c r="D131" i="24"/>
  <c r="D99" i="24"/>
  <c r="D78" i="24"/>
  <c r="D57" i="24"/>
  <c r="D36" i="24"/>
  <c r="F122" i="24" l="1"/>
  <c r="F135" i="24" s="1"/>
  <c r="D122" i="24"/>
  <c r="D135" i="24" s="1"/>
  <c r="H133" i="18" l="1"/>
  <c r="H136" i="18" s="1"/>
  <c r="G133" i="18"/>
  <c r="G136" i="18" s="1"/>
  <c r="F133" i="24"/>
  <c r="F136" i="24" s="1"/>
  <c r="D133" i="24"/>
  <c r="D136" i="24" s="1"/>
  <c r="D131" i="23" l="1"/>
  <c r="D99" i="23"/>
  <c r="D78" i="23"/>
  <c r="D57" i="23"/>
  <c r="D36" i="23"/>
  <c r="D122" i="23" l="1"/>
  <c r="D133" i="23" s="1"/>
  <c r="D136" i="23" s="1"/>
  <c r="N136" i="23"/>
  <c r="N135" i="23"/>
  <c r="D135" i="23" l="1"/>
  <c r="N135" i="18" l="1"/>
  <c r="N136" i="24" l="1"/>
  <c r="N135" i="24"/>
  <c r="N136" i="18"/>
  <c r="D131" i="18" l="1"/>
  <c r="E131" i="18"/>
  <c r="F131" i="18"/>
  <c r="I131" i="18"/>
  <c r="K131" i="18"/>
  <c r="L131" i="18"/>
  <c r="C131" i="18"/>
  <c r="D99" i="18"/>
  <c r="E99" i="18"/>
  <c r="F99" i="18"/>
  <c r="I99" i="18"/>
  <c r="K99" i="18"/>
  <c r="L99" i="18"/>
  <c r="D78" i="18"/>
  <c r="E78" i="18"/>
  <c r="F78" i="18"/>
  <c r="I78" i="18"/>
  <c r="K78" i="18"/>
  <c r="L78" i="18"/>
  <c r="D57" i="18"/>
  <c r="E57" i="18"/>
  <c r="F57" i="18"/>
  <c r="I57" i="18"/>
  <c r="K57" i="18"/>
  <c r="L57" i="18"/>
  <c r="D36" i="18"/>
  <c r="E36" i="18"/>
  <c r="F36" i="18"/>
  <c r="K36" i="18"/>
  <c r="L36" i="18"/>
  <c r="K122" i="18" l="1"/>
  <c r="I122" i="18"/>
  <c r="D120" i="9"/>
  <c r="F122" i="18"/>
  <c r="E122" i="18"/>
  <c r="E120" i="9"/>
  <c r="F120" i="9"/>
  <c r="D122" i="18"/>
  <c r="L120" i="9"/>
  <c r="C120" i="9"/>
  <c r="L122" i="18"/>
  <c r="J111" i="23"/>
  <c r="O48" i="21" l="1"/>
  <c r="C78" i="21" l="1"/>
  <c r="O26" i="21"/>
  <c r="O27" i="21"/>
  <c r="O55" i="17" l="1"/>
  <c r="O54" i="17"/>
  <c r="O76" i="17"/>
  <c r="O75" i="17"/>
  <c r="O97" i="17"/>
  <c r="O96" i="17"/>
  <c r="O114" i="17"/>
  <c r="O55" i="15"/>
  <c r="O54" i="15"/>
  <c r="O76" i="15"/>
  <c r="O75" i="15"/>
  <c r="O114" i="15"/>
  <c r="O97" i="15"/>
  <c r="O96" i="15"/>
  <c r="O97" i="23" l="1"/>
  <c r="O96" i="23"/>
  <c r="O55" i="23"/>
  <c r="O54" i="23"/>
  <c r="I36" i="23"/>
  <c r="O97" i="24" l="1"/>
  <c r="O96" i="24"/>
  <c r="O114" i="19"/>
  <c r="O97" i="19"/>
  <c r="O96" i="19"/>
  <c r="O76" i="19"/>
  <c r="O75" i="19"/>
  <c r="O55" i="19"/>
  <c r="O54" i="19"/>
  <c r="O114" i="25" l="1"/>
  <c r="O97" i="25"/>
  <c r="O96" i="25"/>
  <c r="O76" i="25"/>
  <c r="O75" i="25"/>
  <c r="O55" i="25"/>
  <c r="O54" i="25"/>
  <c r="O114" i="24"/>
  <c r="O76" i="24"/>
  <c r="O75" i="24"/>
  <c r="O55" i="24"/>
  <c r="O54" i="24"/>
  <c r="O114" i="23"/>
  <c r="O76" i="23"/>
  <c r="O75" i="23"/>
  <c r="O114" i="21"/>
  <c r="O97" i="21"/>
  <c r="O96" i="21"/>
  <c r="O55" i="21"/>
  <c r="O54" i="21"/>
  <c r="O76" i="21"/>
  <c r="O75" i="21"/>
  <c r="C99" i="18"/>
  <c r="O114" i="18" l="1"/>
  <c r="O76" i="18"/>
  <c r="O75" i="18"/>
  <c r="O54" i="18"/>
  <c r="O55" i="18"/>
  <c r="O56" i="18"/>
  <c r="O134" i="18"/>
  <c r="O97" i="18"/>
  <c r="O96" i="18"/>
  <c r="J128" i="14"/>
  <c r="O114" i="14"/>
  <c r="J110" i="14"/>
  <c r="J111" i="14"/>
  <c r="J112" i="14"/>
  <c r="J113" i="14"/>
  <c r="J114" i="14"/>
  <c r="O98" i="14"/>
  <c r="O97" i="14"/>
  <c r="O96" i="14"/>
  <c r="O95" i="14"/>
  <c r="O94" i="14"/>
  <c r="J98" i="14"/>
  <c r="J97" i="14"/>
  <c r="J96" i="14"/>
  <c r="J95" i="14"/>
  <c r="J94" i="14"/>
  <c r="O77" i="14"/>
  <c r="O76" i="14"/>
  <c r="O75" i="14"/>
  <c r="O74" i="14"/>
  <c r="O73" i="14"/>
  <c r="J77" i="14"/>
  <c r="J76" i="14"/>
  <c r="J75" i="14"/>
  <c r="J74" i="14"/>
  <c r="J73" i="14"/>
  <c r="O56" i="14"/>
  <c r="O55" i="14"/>
  <c r="O54" i="14"/>
  <c r="O53" i="14"/>
  <c r="O52" i="14"/>
  <c r="J56" i="14"/>
  <c r="J55" i="14"/>
  <c r="J54" i="14"/>
  <c r="J53" i="14"/>
  <c r="J52" i="14"/>
  <c r="N36" i="14"/>
  <c r="D36" i="14"/>
  <c r="E36" i="14"/>
  <c r="F36" i="14"/>
  <c r="G36" i="14"/>
  <c r="H36" i="14"/>
  <c r="I36" i="14"/>
  <c r="K36" i="14"/>
  <c r="L36" i="14"/>
  <c r="C36" i="14"/>
  <c r="O33" i="14"/>
  <c r="O32" i="14"/>
  <c r="O31" i="14"/>
  <c r="J35" i="14"/>
  <c r="J34" i="14"/>
  <c r="J33" i="14"/>
  <c r="J32" i="14"/>
  <c r="J31" i="14"/>
  <c r="O115" i="9"/>
  <c r="O114" i="16"/>
  <c r="O97" i="16"/>
  <c r="O96" i="16"/>
  <c r="O55" i="16"/>
  <c r="O54" i="16"/>
  <c r="O76" i="16"/>
  <c r="O75" i="16"/>
  <c r="O114" i="11"/>
  <c r="J114" i="11"/>
  <c r="O93" i="11"/>
  <c r="O94" i="11"/>
  <c r="O95" i="11"/>
  <c r="O96" i="11"/>
  <c r="O97" i="11"/>
  <c r="O98" i="11"/>
  <c r="J98" i="11"/>
  <c r="J97" i="11"/>
  <c r="J96" i="11"/>
  <c r="J95" i="11"/>
  <c r="J94" i="11"/>
  <c r="O72" i="11"/>
  <c r="O73" i="11"/>
  <c r="O74" i="11"/>
  <c r="O75" i="11"/>
  <c r="O76" i="11"/>
  <c r="O77" i="11"/>
  <c r="J77" i="11"/>
  <c r="J76" i="11"/>
  <c r="J75" i="11"/>
  <c r="J74" i="11"/>
  <c r="J73" i="11"/>
  <c r="C57" i="11"/>
  <c r="O52" i="11"/>
  <c r="O53" i="11"/>
  <c r="O54" i="11"/>
  <c r="O55" i="11"/>
  <c r="O56" i="11"/>
  <c r="J56" i="11"/>
  <c r="J55" i="11"/>
  <c r="J54" i="11"/>
  <c r="J53" i="11"/>
  <c r="J52" i="11"/>
  <c r="N36" i="11"/>
  <c r="O30" i="11"/>
  <c r="O31" i="11"/>
  <c r="O32" i="11"/>
  <c r="O33" i="11"/>
  <c r="O34" i="11"/>
  <c r="O35" i="11"/>
  <c r="L36" i="11"/>
  <c r="K36" i="11"/>
  <c r="I36" i="11"/>
  <c r="H36" i="11"/>
  <c r="G36" i="11"/>
  <c r="F36" i="11"/>
  <c r="E36" i="11"/>
  <c r="D36" i="11"/>
  <c r="C36" i="11"/>
  <c r="J128" i="10" l="1"/>
  <c r="J129" i="10"/>
  <c r="J130" i="10"/>
  <c r="O114" i="10"/>
  <c r="J114" i="10"/>
  <c r="C99" i="10"/>
  <c r="O94" i="10"/>
  <c r="O95" i="10"/>
  <c r="O96" i="10"/>
  <c r="O97" i="10"/>
  <c r="O98" i="10"/>
  <c r="J98" i="10"/>
  <c r="J97" i="10"/>
  <c r="J96" i="10"/>
  <c r="J95" i="10"/>
  <c r="J94" i="10"/>
  <c r="N57" i="10"/>
  <c r="N78" i="10"/>
  <c r="D78" i="10"/>
  <c r="E78" i="10"/>
  <c r="F78" i="10"/>
  <c r="G78" i="10"/>
  <c r="H78" i="10"/>
  <c r="I78" i="10"/>
  <c r="K78" i="10"/>
  <c r="L78" i="10"/>
  <c r="C78" i="10"/>
  <c r="O73" i="10"/>
  <c r="O74" i="10"/>
  <c r="O75" i="10"/>
  <c r="O76" i="10"/>
  <c r="O77" i="10"/>
  <c r="O52" i="10"/>
  <c r="O53" i="10"/>
  <c r="O54" i="10"/>
  <c r="O55" i="10"/>
  <c r="O56" i="10"/>
  <c r="D57" i="10"/>
  <c r="E57" i="10"/>
  <c r="F57" i="10"/>
  <c r="G57" i="10"/>
  <c r="H57" i="10"/>
  <c r="I57" i="10"/>
  <c r="K57" i="10"/>
  <c r="L57" i="10"/>
  <c r="C57" i="10"/>
  <c r="J56" i="10"/>
  <c r="J55" i="10"/>
  <c r="J54" i="10"/>
  <c r="J53" i="10"/>
  <c r="N36" i="10"/>
  <c r="O31" i="10"/>
  <c r="O32" i="10"/>
  <c r="O33" i="10"/>
  <c r="O34" i="10"/>
  <c r="O35" i="10"/>
  <c r="D36" i="10"/>
  <c r="E36" i="10"/>
  <c r="F36" i="10"/>
  <c r="G36" i="10"/>
  <c r="H36" i="10"/>
  <c r="I36" i="10"/>
  <c r="K36" i="10"/>
  <c r="L36" i="10"/>
  <c r="C36" i="10"/>
  <c r="J114" i="18"/>
  <c r="J114" i="21"/>
  <c r="J114" i="23"/>
  <c r="J114" i="24"/>
  <c r="J114" i="25"/>
  <c r="J114" i="16"/>
  <c r="J114" i="15"/>
  <c r="J114" i="17"/>
  <c r="J114" i="19"/>
  <c r="J114" i="22"/>
  <c r="J96" i="18"/>
  <c r="J97" i="18"/>
  <c r="J96" i="21"/>
  <c r="J97" i="21"/>
  <c r="J96" i="23"/>
  <c r="J97" i="23"/>
  <c r="J96" i="24"/>
  <c r="J97" i="24"/>
  <c r="J96" i="25"/>
  <c r="J97" i="25"/>
  <c r="J96" i="16"/>
  <c r="J97" i="16"/>
  <c r="J96" i="15"/>
  <c r="J97" i="15"/>
  <c r="J96" i="17"/>
  <c r="J97" i="17"/>
  <c r="J96" i="19"/>
  <c r="J97" i="19"/>
  <c r="J96" i="22"/>
  <c r="J97" i="22"/>
  <c r="J75" i="18"/>
  <c r="J75" i="9" s="1"/>
  <c r="J76" i="18"/>
  <c r="J75" i="21"/>
  <c r="J76" i="21"/>
  <c r="J75" i="23"/>
  <c r="J76" i="23"/>
  <c r="J75" i="24"/>
  <c r="J76" i="24"/>
  <c r="J75" i="25"/>
  <c r="J76" i="25"/>
  <c r="J75" i="16"/>
  <c r="J76" i="16"/>
  <c r="J75" i="15"/>
  <c r="J76" i="15"/>
  <c r="J75" i="17"/>
  <c r="J76" i="17"/>
  <c r="J75" i="19"/>
  <c r="J76" i="19"/>
  <c r="J75" i="22"/>
  <c r="J76" i="22"/>
  <c r="J54" i="18"/>
  <c r="J55" i="18"/>
  <c r="J54" i="21"/>
  <c r="J55" i="21"/>
  <c r="J54" i="23"/>
  <c r="J55" i="23"/>
  <c r="J54" i="24"/>
  <c r="J55" i="24"/>
  <c r="J54" i="25"/>
  <c r="J55" i="25"/>
  <c r="J54" i="16"/>
  <c r="J55" i="16"/>
  <c r="J54" i="15"/>
  <c r="J55" i="15"/>
  <c r="J54" i="17"/>
  <c r="J55" i="17"/>
  <c r="J54" i="19"/>
  <c r="J55" i="19"/>
  <c r="J54" i="22"/>
  <c r="J55" i="22"/>
  <c r="O33" i="18"/>
  <c r="O34" i="18"/>
  <c r="O33" i="21"/>
  <c r="O34" i="21"/>
  <c r="O33" i="23"/>
  <c r="O34" i="23"/>
  <c r="O33" i="24"/>
  <c r="O34" i="24"/>
  <c r="O33" i="25"/>
  <c r="O34" i="25"/>
  <c r="O33" i="16"/>
  <c r="O34" i="16"/>
  <c r="O33" i="15"/>
  <c r="O34" i="15"/>
  <c r="O33" i="17"/>
  <c r="O34" i="17"/>
  <c r="O33" i="19"/>
  <c r="O34" i="19"/>
  <c r="J33" i="18"/>
  <c r="J34" i="18"/>
  <c r="J34" i="9" s="1"/>
  <c r="J33" i="21"/>
  <c r="J34" i="21"/>
  <c r="J33" i="23"/>
  <c r="J34" i="23"/>
  <c r="J33" i="24"/>
  <c r="J34" i="24"/>
  <c r="J33" i="25"/>
  <c r="J34" i="25"/>
  <c r="J33" i="16"/>
  <c r="J34" i="16"/>
  <c r="J33" i="15"/>
  <c r="J34" i="15"/>
  <c r="J33" i="17"/>
  <c r="J34" i="17"/>
  <c r="J33" i="22"/>
  <c r="J34" i="22"/>
  <c r="J33" i="19"/>
  <c r="J34" i="19"/>
  <c r="J32" i="22"/>
  <c r="J32" i="19"/>
  <c r="J32" i="17"/>
  <c r="J32" i="15"/>
  <c r="J32" i="16"/>
  <c r="J32" i="25"/>
  <c r="J32" i="24"/>
  <c r="J32" i="23"/>
  <c r="J32" i="21"/>
  <c r="J95" i="22"/>
  <c r="J94" i="22"/>
  <c r="J74" i="22"/>
  <c r="J73" i="22"/>
  <c r="J53" i="22"/>
  <c r="J52" i="22"/>
  <c r="J29" i="22"/>
  <c r="J30" i="22"/>
  <c r="J31" i="22"/>
  <c r="J35" i="22"/>
  <c r="J33" i="9" l="1"/>
  <c r="J54" i="9"/>
  <c r="J114" i="9"/>
  <c r="J97" i="9"/>
  <c r="J55" i="9"/>
  <c r="J96" i="9"/>
  <c r="J76" i="9"/>
  <c r="O54" i="9"/>
  <c r="O76" i="9"/>
  <c r="O75" i="9"/>
  <c r="O55" i="9"/>
  <c r="O96" i="9"/>
  <c r="O97" i="9"/>
  <c r="O34" i="9"/>
  <c r="O33" i="9"/>
  <c r="J32" i="18" l="1"/>
  <c r="J32" i="9" s="1"/>
  <c r="J8" i="17" l="1"/>
  <c r="J8" i="15"/>
  <c r="J8" i="9" s="1"/>
  <c r="I131" i="25" l="1"/>
  <c r="H131" i="25"/>
  <c r="G131" i="25"/>
  <c r="I99" i="25"/>
  <c r="H99" i="25"/>
  <c r="G99" i="25"/>
  <c r="I78" i="25"/>
  <c r="H78" i="25"/>
  <c r="G78" i="25"/>
  <c r="I57" i="25"/>
  <c r="H57" i="25"/>
  <c r="G57" i="25"/>
  <c r="I36" i="25"/>
  <c r="H36" i="25"/>
  <c r="G36" i="25"/>
  <c r="I122" i="25" l="1"/>
  <c r="I133" i="25" s="1"/>
  <c r="H122" i="25"/>
  <c r="H133" i="25" s="1"/>
  <c r="G122" i="25"/>
  <c r="G133" i="25" s="1"/>
  <c r="N131" i="17" l="1"/>
  <c r="N131" i="15"/>
  <c r="L11" i="9"/>
  <c r="C78" i="18" l="1"/>
  <c r="C57" i="18"/>
  <c r="C36" i="18"/>
  <c r="J31" i="21"/>
  <c r="J31" i="24"/>
  <c r="J31" i="19"/>
  <c r="J31" i="18"/>
  <c r="J31" i="9" s="1"/>
  <c r="J94" i="21"/>
  <c r="J95" i="21"/>
  <c r="J94" i="23"/>
  <c r="J95" i="23"/>
  <c r="J94" i="24"/>
  <c r="J95" i="24"/>
  <c r="J94" i="25"/>
  <c r="J95" i="25"/>
  <c r="J94" i="16"/>
  <c r="J95" i="16"/>
  <c r="J94" i="15"/>
  <c r="J95" i="15"/>
  <c r="J94" i="17"/>
  <c r="J95" i="17"/>
  <c r="J94" i="19"/>
  <c r="J95" i="19"/>
  <c r="J94" i="18"/>
  <c r="J95" i="18"/>
  <c r="O94" i="21"/>
  <c r="O95" i="21"/>
  <c r="O94" i="23"/>
  <c r="O95" i="23"/>
  <c r="O94" i="24"/>
  <c r="O95" i="24"/>
  <c r="O94" i="25"/>
  <c r="O95" i="25"/>
  <c r="O94" i="16"/>
  <c r="O95" i="16"/>
  <c r="O94" i="15"/>
  <c r="O95" i="15"/>
  <c r="O94" i="17"/>
  <c r="O95" i="17"/>
  <c r="O94" i="19"/>
  <c r="O95" i="19"/>
  <c r="O94" i="18"/>
  <c r="O95" i="18"/>
  <c r="O73" i="21"/>
  <c r="O74" i="21"/>
  <c r="O73" i="23"/>
  <c r="O74" i="23"/>
  <c r="O73" i="24"/>
  <c r="O74" i="24"/>
  <c r="O73" i="25"/>
  <c r="O74" i="25"/>
  <c r="O73" i="16"/>
  <c r="O74" i="16"/>
  <c r="O73" i="15"/>
  <c r="O74" i="15"/>
  <c r="O73" i="17"/>
  <c r="O74" i="17"/>
  <c r="O73" i="19"/>
  <c r="O74" i="19"/>
  <c r="O73" i="18"/>
  <c r="O74" i="18"/>
  <c r="J73" i="21"/>
  <c r="J74" i="21"/>
  <c r="J73" i="23"/>
  <c r="J74" i="23"/>
  <c r="J73" i="24"/>
  <c r="J74" i="24"/>
  <c r="J73" i="25"/>
  <c r="J74" i="25"/>
  <c r="J73" i="16"/>
  <c r="J74" i="16"/>
  <c r="J73" i="15"/>
  <c r="J74" i="15"/>
  <c r="J73" i="17"/>
  <c r="J74" i="17"/>
  <c r="J73" i="19"/>
  <c r="J74" i="19"/>
  <c r="J73" i="18"/>
  <c r="J74" i="18"/>
  <c r="J52" i="21"/>
  <c r="J53" i="21"/>
  <c r="J52" i="23"/>
  <c r="J53" i="23"/>
  <c r="J52" i="24"/>
  <c r="J53" i="24"/>
  <c r="J52" i="25"/>
  <c r="J53" i="25"/>
  <c r="J52" i="16"/>
  <c r="J53" i="16"/>
  <c r="J52" i="15"/>
  <c r="J53" i="15"/>
  <c r="J52" i="17"/>
  <c r="J53" i="17"/>
  <c r="J52" i="19"/>
  <c r="J53" i="19"/>
  <c r="J52" i="18"/>
  <c r="J53" i="18"/>
  <c r="O52" i="21"/>
  <c r="O53" i="21"/>
  <c r="O52" i="23"/>
  <c r="O53" i="23"/>
  <c r="O52" i="24"/>
  <c r="O53" i="24"/>
  <c r="O52" i="25"/>
  <c r="O53" i="25"/>
  <c r="O52" i="16"/>
  <c r="O53" i="16"/>
  <c r="O52" i="15"/>
  <c r="O53" i="15"/>
  <c r="O52" i="17"/>
  <c r="O53" i="17"/>
  <c r="O52" i="19"/>
  <c r="O53" i="19"/>
  <c r="O52" i="18"/>
  <c r="O53" i="18"/>
  <c r="O31" i="21"/>
  <c r="O32" i="21"/>
  <c r="O31" i="23"/>
  <c r="O32" i="23"/>
  <c r="O31" i="24"/>
  <c r="O32" i="24"/>
  <c r="O31" i="25"/>
  <c r="O32" i="25"/>
  <c r="O31" i="16"/>
  <c r="O32" i="16"/>
  <c r="O31" i="15"/>
  <c r="O32" i="15"/>
  <c r="O31" i="17"/>
  <c r="O32" i="17"/>
  <c r="O31" i="19"/>
  <c r="O32" i="19"/>
  <c r="O31" i="18"/>
  <c r="O32" i="18"/>
  <c r="J31" i="23"/>
  <c r="J31" i="25"/>
  <c r="J31" i="16"/>
  <c r="J31" i="15"/>
  <c r="J31" i="17"/>
  <c r="J52" i="9" l="1"/>
  <c r="J94" i="9"/>
  <c r="J73" i="9"/>
  <c r="J74" i="9"/>
  <c r="J53" i="9"/>
  <c r="J95" i="9"/>
  <c r="C122" i="18"/>
  <c r="C133" i="18" s="1"/>
  <c r="C136" i="18" s="1"/>
  <c r="O52" i="9" l="1"/>
  <c r="O94" i="9"/>
  <c r="O53" i="9"/>
  <c r="O95" i="9"/>
  <c r="O74" i="9"/>
  <c r="O73" i="9"/>
  <c r="O31" i="9"/>
  <c r="O35" i="25" l="1"/>
  <c r="O30" i="25"/>
  <c r="O56" i="25"/>
  <c r="O77" i="25"/>
  <c r="O72" i="25"/>
  <c r="O98" i="25"/>
  <c r="O93" i="25"/>
  <c r="O98" i="24"/>
  <c r="O77" i="24"/>
  <c r="O56" i="24"/>
  <c r="O35" i="24"/>
  <c r="O30" i="24"/>
  <c r="O72" i="24"/>
  <c r="O93" i="24"/>
  <c r="O98" i="23"/>
  <c r="O93" i="23"/>
  <c r="O77" i="23"/>
  <c r="O72" i="23"/>
  <c r="O56" i="23"/>
  <c r="O35" i="23"/>
  <c r="O30" i="23"/>
  <c r="O98" i="21"/>
  <c r="O93" i="21"/>
  <c r="O77" i="21"/>
  <c r="O72" i="21"/>
  <c r="O56" i="21"/>
  <c r="O35" i="21"/>
  <c r="O30" i="21"/>
  <c r="K99" i="11" l="1"/>
  <c r="K78" i="11"/>
  <c r="K122" i="11" l="1"/>
  <c r="O98" i="18"/>
  <c r="O77" i="18"/>
  <c r="O35" i="18"/>
  <c r="K131" i="11" l="1"/>
  <c r="K133" i="11" s="1"/>
  <c r="E131" i="25"/>
  <c r="E131" i="24"/>
  <c r="I131" i="24"/>
  <c r="C131" i="24"/>
  <c r="J128" i="23"/>
  <c r="N131" i="16" l="1"/>
  <c r="J98" i="25" l="1"/>
  <c r="J77" i="25"/>
  <c r="J56" i="25"/>
  <c r="I99" i="21"/>
  <c r="O98" i="19" l="1"/>
  <c r="O93" i="19"/>
  <c r="O77" i="19"/>
  <c r="O72" i="19"/>
  <c r="O56" i="19"/>
  <c r="O51" i="19"/>
  <c r="O35" i="19"/>
  <c r="O30" i="19"/>
  <c r="O93" i="17"/>
  <c r="O98" i="17"/>
  <c r="O72" i="17"/>
  <c r="O77" i="17"/>
  <c r="O51" i="17"/>
  <c r="O56" i="17"/>
  <c r="O30" i="17"/>
  <c r="O35" i="17"/>
  <c r="O110" i="15"/>
  <c r="O111" i="15"/>
  <c r="O112" i="15"/>
  <c r="O113" i="15"/>
  <c r="O98" i="15"/>
  <c r="O77" i="15"/>
  <c r="O56" i="15"/>
  <c r="O30" i="15"/>
  <c r="O35" i="15"/>
  <c r="O98" i="16"/>
  <c r="O77" i="16"/>
  <c r="O56" i="16"/>
  <c r="O35" i="16"/>
  <c r="J98" i="22" l="1"/>
  <c r="J77" i="22"/>
  <c r="J56" i="22"/>
  <c r="I78" i="21"/>
  <c r="I57" i="21"/>
  <c r="I36" i="21"/>
  <c r="J98" i="23"/>
  <c r="J77" i="23"/>
  <c r="J56" i="23"/>
  <c r="J35" i="23"/>
  <c r="I99" i="23"/>
  <c r="I78" i="23"/>
  <c r="J98" i="24"/>
  <c r="J77" i="24"/>
  <c r="J56" i="24"/>
  <c r="J35" i="24"/>
  <c r="I99" i="24"/>
  <c r="I57" i="24"/>
  <c r="I36" i="24"/>
  <c r="J35" i="25"/>
  <c r="K131" i="25"/>
  <c r="K99" i="25"/>
  <c r="K78" i="25"/>
  <c r="K57" i="25"/>
  <c r="K36" i="25"/>
  <c r="K131" i="24"/>
  <c r="K99" i="24"/>
  <c r="K78" i="24"/>
  <c r="K57" i="24"/>
  <c r="K36" i="24"/>
  <c r="K131" i="23"/>
  <c r="K99" i="23"/>
  <c r="K78" i="23"/>
  <c r="K57" i="23"/>
  <c r="K36" i="23"/>
  <c r="J98" i="21"/>
  <c r="J98" i="9" s="1"/>
  <c r="J77" i="21"/>
  <c r="J56" i="21"/>
  <c r="J35" i="21"/>
  <c r="N99" i="10"/>
  <c r="N99" i="11"/>
  <c r="N99" i="14"/>
  <c r="N99" i="16"/>
  <c r="N99" i="15"/>
  <c r="N99" i="17"/>
  <c r="N99" i="22"/>
  <c r="D99" i="10"/>
  <c r="E99" i="10"/>
  <c r="F99" i="10"/>
  <c r="G99" i="10"/>
  <c r="H99" i="10"/>
  <c r="I99" i="10"/>
  <c r="K99" i="10"/>
  <c r="L99" i="10"/>
  <c r="D99" i="11"/>
  <c r="E99" i="11"/>
  <c r="F99" i="11"/>
  <c r="G99" i="11"/>
  <c r="H99" i="11"/>
  <c r="I99" i="11"/>
  <c r="L99" i="11"/>
  <c r="D99" i="14"/>
  <c r="E99" i="14"/>
  <c r="F99" i="14"/>
  <c r="G99" i="14"/>
  <c r="H99" i="14"/>
  <c r="I99" i="14"/>
  <c r="K99" i="14"/>
  <c r="L99" i="14"/>
  <c r="D99" i="21"/>
  <c r="E99" i="21"/>
  <c r="F99" i="21"/>
  <c r="G99" i="21"/>
  <c r="H99" i="21"/>
  <c r="K99" i="21"/>
  <c r="L99" i="21"/>
  <c r="E99" i="23"/>
  <c r="F99" i="23"/>
  <c r="L99" i="23"/>
  <c r="E99" i="24"/>
  <c r="L99" i="24"/>
  <c r="D99" i="25"/>
  <c r="E99" i="25"/>
  <c r="F99" i="25"/>
  <c r="L99" i="25"/>
  <c r="D99" i="16"/>
  <c r="E99" i="16"/>
  <c r="F99" i="16"/>
  <c r="G99" i="16"/>
  <c r="H99" i="16"/>
  <c r="I99" i="16"/>
  <c r="K99" i="16"/>
  <c r="L99" i="16"/>
  <c r="D99" i="15"/>
  <c r="E99" i="15"/>
  <c r="F99" i="15"/>
  <c r="G99" i="15"/>
  <c r="H99" i="15"/>
  <c r="I99" i="15"/>
  <c r="K99" i="15"/>
  <c r="L99" i="15"/>
  <c r="D99" i="17"/>
  <c r="E99" i="17"/>
  <c r="F99" i="17"/>
  <c r="G99" i="17"/>
  <c r="H99" i="17"/>
  <c r="I99" i="17"/>
  <c r="K99" i="17"/>
  <c r="L99" i="17"/>
  <c r="D99" i="19"/>
  <c r="E99" i="19"/>
  <c r="F99" i="19"/>
  <c r="G99" i="19"/>
  <c r="H99" i="19"/>
  <c r="I99" i="19"/>
  <c r="K99" i="19"/>
  <c r="L99" i="19"/>
  <c r="D99" i="22"/>
  <c r="E99" i="22"/>
  <c r="F99" i="22"/>
  <c r="G99" i="22"/>
  <c r="H99" i="22"/>
  <c r="I99" i="22"/>
  <c r="K99" i="22"/>
  <c r="L99" i="22"/>
  <c r="C99" i="11"/>
  <c r="C99" i="14"/>
  <c r="C99" i="21"/>
  <c r="C99" i="23"/>
  <c r="C99" i="24"/>
  <c r="C99" i="25"/>
  <c r="C99" i="16"/>
  <c r="C99" i="15"/>
  <c r="C99" i="17"/>
  <c r="C99" i="19"/>
  <c r="C99" i="22"/>
  <c r="N78" i="11"/>
  <c r="N78" i="14"/>
  <c r="N78" i="16"/>
  <c r="N78" i="15"/>
  <c r="N78" i="17"/>
  <c r="N78" i="22"/>
  <c r="D78" i="11"/>
  <c r="E78" i="11"/>
  <c r="F78" i="11"/>
  <c r="G78" i="11"/>
  <c r="H78" i="11"/>
  <c r="I78" i="11"/>
  <c r="L78" i="11"/>
  <c r="D78" i="14"/>
  <c r="E78" i="14"/>
  <c r="F78" i="14"/>
  <c r="G78" i="14"/>
  <c r="H78" i="14"/>
  <c r="I78" i="14"/>
  <c r="K78" i="14"/>
  <c r="L78" i="14"/>
  <c r="D78" i="21"/>
  <c r="E78" i="21"/>
  <c r="F78" i="21"/>
  <c r="G78" i="21"/>
  <c r="H78" i="21"/>
  <c r="K78" i="21"/>
  <c r="L78" i="21"/>
  <c r="E78" i="23"/>
  <c r="F78" i="23"/>
  <c r="L78" i="23"/>
  <c r="E78" i="24"/>
  <c r="L78" i="24"/>
  <c r="D78" i="25"/>
  <c r="E78" i="25"/>
  <c r="F78" i="25"/>
  <c r="L78" i="25"/>
  <c r="D78" i="16"/>
  <c r="E78" i="16"/>
  <c r="F78" i="16"/>
  <c r="G78" i="16"/>
  <c r="H78" i="16"/>
  <c r="I78" i="16"/>
  <c r="K78" i="16"/>
  <c r="L78" i="16"/>
  <c r="D78" i="15"/>
  <c r="E78" i="15"/>
  <c r="F78" i="15"/>
  <c r="G78" i="15"/>
  <c r="H78" i="15"/>
  <c r="I78" i="15"/>
  <c r="K78" i="15"/>
  <c r="L78" i="15"/>
  <c r="D78" i="17"/>
  <c r="E78" i="17"/>
  <c r="F78" i="17"/>
  <c r="G78" i="17"/>
  <c r="H78" i="17"/>
  <c r="I78" i="17"/>
  <c r="K78" i="17"/>
  <c r="L78" i="17"/>
  <c r="D78" i="19"/>
  <c r="E78" i="19"/>
  <c r="F78" i="19"/>
  <c r="G78" i="19"/>
  <c r="H78" i="19"/>
  <c r="I78" i="19"/>
  <c r="K78" i="19"/>
  <c r="L78" i="19"/>
  <c r="D78" i="22"/>
  <c r="E78" i="22"/>
  <c r="F78" i="22"/>
  <c r="G78" i="22"/>
  <c r="H78" i="22"/>
  <c r="I78" i="22"/>
  <c r="K78" i="22"/>
  <c r="L78" i="22"/>
  <c r="C78" i="11"/>
  <c r="C78" i="14"/>
  <c r="C78" i="23"/>
  <c r="C78" i="24"/>
  <c r="C78" i="25"/>
  <c r="C78" i="16"/>
  <c r="C78" i="15"/>
  <c r="C78" i="17"/>
  <c r="C78" i="19"/>
  <c r="C78" i="22"/>
  <c r="N57" i="11"/>
  <c r="N57" i="14"/>
  <c r="N57" i="16"/>
  <c r="N57" i="15"/>
  <c r="N57" i="17"/>
  <c r="N57" i="22"/>
  <c r="D57" i="11"/>
  <c r="E57" i="11"/>
  <c r="F57" i="11"/>
  <c r="G57" i="11"/>
  <c r="H57" i="11"/>
  <c r="I57" i="11"/>
  <c r="K57" i="11"/>
  <c r="L57" i="11"/>
  <c r="D57" i="14"/>
  <c r="E57" i="14"/>
  <c r="F57" i="14"/>
  <c r="G57" i="14"/>
  <c r="H57" i="14"/>
  <c r="I57" i="14"/>
  <c r="K57" i="14"/>
  <c r="L57" i="14"/>
  <c r="D57" i="21"/>
  <c r="E57" i="21"/>
  <c r="F57" i="21"/>
  <c r="H57" i="21"/>
  <c r="K57" i="21"/>
  <c r="L57" i="21"/>
  <c r="E57" i="23"/>
  <c r="F57" i="23"/>
  <c r="L57" i="23"/>
  <c r="E57" i="24"/>
  <c r="L57" i="24"/>
  <c r="D57" i="25"/>
  <c r="E57" i="25"/>
  <c r="F57" i="25"/>
  <c r="L57" i="25"/>
  <c r="D57" i="16"/>
  <c r="E57" i="16"/>
  <c r="F57" i="16"/>
  <c r="G57" i="16"/>
  <c r="H57" i="16"/>
  <c r="I57" i="16"/>
  <c r="K57" i="16"/>
  <c r="L57" i="16"/>
  <c r="D57" i="15"/>
  <c r="E57" i="15"/>
  <c r="F57" i="15"/>
  <c r="G57" i="15"/>
  <c r="H57" i="15"/>
  <c r="I57" i="15"/>
  <c r="K57" i="15"/>
  <c r="L57" i="15"/>
  <c r="D57" i="17"/>
  <c r="E57" i="17"/>
  <c r="F57" i="17"/>
  <c r="G57" i="17"/>
  <c r="H57" i="17"/>
  <c r="I57" i="17"/>
  <c r="K57" i="17"/>
  <c r="L57" i="17"/>
  <c r="D57" i="19"/>
  <c r="E57" i="19"/>
  <c r="F57" i="19"/>
  <c r="G57" i="19"/>
  <c r="H57" i="19"/>
  <c r="I57" i="19"/>
  <c r="K57" i="19"/>
  <c r="L57" i="19"/>
  <c r="D57" i="22"/>
  <c r="E57" i="22"/>
  <c r="F57" i="22"/>
  <c r="G57" i="22"/>
  <c r="H57" i="22"/>
  <c r="I57" i="22"/>
  <c r="K57" i="22"/>
  <c r="L57" i="22"/>
  <c r="C57" i="14"/>
  <c r="C57" i="21"/>
  <c r="C57" i="23"/>
  <c r="C57" i="24"/>
  <c r="C57" i="25"/>
  <c r="C57" i="16"/>
  <c r="C57" i="15"/>
  <c r="C57" i="17"/>
  <c r="C57" i="19"/>
  <c r="C57" i="22"/>
  <c r="O32" i="9"/>
  <c r="N36" i="16"/>
  <c r="N36" i="15"/>
  <c r="N36" i="17"/>
  <c r="N36" i="22"/>
  <c r="D36" i="21"/>
  <c r="E36" i="21"/>
  <c r="F36" i="21"/>
  <c r="G36" i="21"/>
  <c r="G57" i="21" s="1"/>
  <c r="H36" i="21"/>
  <c r="K36" i="21"/>
  <c r="L36" i="21"/>
  <c r="E36" i="23"/>
  <c r="F36" i="23"/>
  <c r="L36" i="23"/>
  <c r="E36" i="24"/>
  <c r="L36" i="24"/>
  <c r="D36" i="25"/>
  <c r="E36" i="25"/>
  <c r="F36" i="25"/>
  <c r="L36" i="25"/>
  <c r="D36" i="16"/>
  <c r="E36" i="16"/>
  <c r="F36" i="16"/>
  <c r="G36" i="16"/>
  <c r="H36" i="16"/>
  <c r="I36" i="16"/>
  <c r="K36" i="16"/>
  <c r="L36" i="16"/>
  <c r="D36" i="15"/>
  <c r="E36" i="15"/>
  <c r="F36" i="15"/>
  <c r="G36" i="15"/>
  <c r="H36" i="15"/>
  <c r="I36" i="15"/>
  <c r="K36" i="15"/>
  <c r="L36" i="15"/>
  <c r="D36" i="17"/>
  <c r="E36" i="17"/>
  <c r="F36" i="17"/>
  <c r="G36" i="17"/>
  <c r="H36" i="17"/>
  <c r="I36" i="17"/>
  <c r="K36" i="17"/>
  <c r="L36" i="17"/>
  <c r="D36" i="19"/>
  <c r="E36" i="19"/>
  <c r="F36" i="19"/>
  <c r="G36" i="19"/>
  <c r="H36" i="19"/>
  <c r="I36" i="19"/>
  <c r="K36" i="19"/>
  <c r="L36" i="19"/>
  <c r="D36" i="22"/>
  <c r="E36" i="22"/>
  <c r="F36" i="22"/>
  <c r="G36" i="22"/>
  <c r="H36" i="22"/>
  <c r="I36" i="22"/>
  <c r="K36" i="22"/>
  <c r="L36" i="22"/>
  <c r="C36" i="21"/>
  <c r="C36" i="23"/>
  <c r="C36" i="24"/>
  <c r="C36" i="25"/>
  <c r="C36" i="16"/>
  <c r="C36" i="15"/>
  <c r="C36" i="17"/>
  <c r="C36" i="19"/>
  <c r="C36" i="22"/>
  <c r="O134" i="25"/>
  <c r="L131" i="25"/>
  <c r="F131" i="25"/>
  <c r="D131" i="25"/>
  <c r="C131" i="25"/>
  <c r="O130" i="25"/>
  <c r="J130" i="25"/>
  <c r="O129" i="25"/>
  <c r="J129" i="25"/>
  <c r="O128" i="25"/>
  <c r="J128" i="25"/>
  <c r="O127" i="25"/>
  <c r="J127" i="25"/>
  <c r="O126" i="25"/>
  <c r="J126" i="25"/>
  <c r="O125" i="25"/>
  <c r="O113" i="25"/>
  <c r="J113" i="25"/>
  <c r="O112" i="25"/>
  <c r="J112" i="25"/>
  <c r="O111" i="25"/>
  <c r="J111" i="25"/>
  <c r="O110" i="25"/>
  <c r="J110" i="25"/>
  <c r="O109" i="25"/>
  <c r="J109" i="25"/>
  <c r="O108" i="25"/>
  <c r="J108" i="25"/>
  <c r="O107" i="25"/>
  <c r="J107" i="25"/>
  <c r="O106" i="25"/>
  <c r="J106" i="25"/>
  <c r="O105" i="25"/>
  <c r="J105" i="25"/>
  <c r="O104" i="25"/>
  <c r="J104" i="25"/>
  <c r="O103" i="25"/>
  <c r="J103" i="25"/>
  <c r="O102" i="25"/>
  <c r="J102" i="25"/>
  <c r="J93" i="25"/>
  <c r="O92" i="25"/>
  <c r="J92" i="25"/>
  <c r="O91" i="25"/>
  <c r="J91" i="25"/>
  <c r="O90" i="25"/>
  <c r="J90" i="25"/>
  <c r="O89" i="25"/>
  <c r="J89" i="25"/>
  <c r="O88" i="25"/>
  <c r="J88" i="25"/>
  <c r="O87" i="25"/>
  <c r="J87" i="25"/>
  <c r="O86" i="25"/>
  <c r="J86" i="25"/>
  <c r="O85" i="25"/>
  <c r="J85" i="25"/>
  <c r="O84" i="25"/>
  <c r="J84" i="25"/>
  <c r="O83" i="25"/>
  <c r="J83" i="25"/>
  <c r="O82" i="25"/>
  <c r="J82" i="25"/>
  <c r="O81" i="25"/>
  <c r="J81" i="25"/>
  <c r="J72" i="25"/>
  <c r="O71" i="25"/>
  <c r="J71" i="25"/>
  <c r="O70" i="25"/>
  <c r="J70" i="25"/>
  <c r="O69" i="25"/>
  <c r="J69" i="25"/>
  <c r="O68" i="25"/>
  <c r="J68" i="25"/>
  <c r="O67" i="25"/>
  <c r="J67" i="25"/>
  <c r="O66" i="25"/>
  <c r="J66" i="25"/>
  <c r="O65" i="25"/>
  <c r="J65" i="25"/>
  <c r="O64" i="25"/>
  <c r="J64" i="25"/>
  <c r="O63" i="25"/>
  <c r="J63" i="25"/>
  <c r="O62" i="25"/>
  <c r="J62" i="25"/>
  <c r="O61" i="25"/>
  <c r="J61" i="25"/>
  <c r="O60" i="25"/>
  <c r="J60" i="25"/>
  <c r="O51" i="25"/>
  <c r="J51" i="25"/>
  <c r="O50" i="25"/>
  <c r="J50" i="25"/>
  <c r="O49" i="25"/>
  <c r="J49" i="25"/>
  <c r="O48" i="25"/>
  <c r="J48" i="25"/>
  <c r="O47" i="25"/>
  <c r="J47" i="25"/>
  <c r="O46" i="25"/>
  <c r="J46" i="25"/>
  <c r="O45" i="25"/>
  <c r="J45" i="25"/>
  <c r="O44" i="25"/>
  <c r="J44" i="25"/>
  <c r="O43" i="25"/>
  <c r="J43" i="25"/>
  <c r="O42" i="25"/>
  <c r="J42" i="25"/>
  <c r="O41" i="25"/>
  <c r="J41" i="25"/>
  <c r="O40" i="25"/>
  <c r="J40" i="25"/>
  <c r="O39" i="25"/>
  <c r="J39" i="25"/>
  <c r="J30" i="25"/>
  <c r="O29" i="25"/>
  <c r="J29" i="25"/>
  <c r="O28" i="25"/>
  <c r="J28" i="25"/>
  <c r="O27" i="25"/>
  <c r="J27" i="25"/>
  <c r="O26" i="25"/>
  <c r="J26" i="25"/>
  <c r="O25" i="25"/>
  <c r="J25" i="25"/>
  <c r="O24" i="25"/>
  <c r="J24" i="25"/>
  <c r="O23" i="25"/>
  <c r="J23" i="25"/>
  <c r="O22" i="25"/>
  <c r="J22" i="25"/>
  <c r="O21" i="25"/>
  <c r="J21" i="25"/>
  <c r="O20" i="25"/>
  <c r="J20" i="25"/>
  <c r="O19" i="25"/>
  <c r="J19" i="25"/>
  <c r="O18" i="25"/>
  <c r="J18" i="25"/>
  <c r="N17" i="25"/>
  <c r="N16" i="25"/>
  <c r="H15" i="25"/>
  <c r="G15" i="25"/>
  <c r="E8" i="25"/>
  <c r="J3" i="25"/>
  <c r="O134" i="24"/>
  <c r="J134" i="24"/>
  <c r="L131" i="24"/>
  <c r="O130" i="24"/>
  <c r="J130" i="24"/>
  <c r="O129" i="24"/>
  <c r="J129" i="24"/>
  <c r="O128" i="24"/>
  <c r="J128" i="24"/>
  <c r="O127" i="24"/>
  <c r="J127" i="24"/>
  <c r="O126" i="24"/>
  <c r="J126" i="24"/>
  <c r="O125" i="24"/>
  <c r="J125" i="24"/>
  <c r="O113" i="24"/>
  <c r="J113" i="24"/>
  <c r="O112" i="24"/>
  <c r="J112" i="24"/>
  <c r="O111" i="24"/>
  <c r="J111" i="24"/>
  <c r="O110" i="24"/>
  <c r="J110" i="24"/>
  <c r="O109" i="24"/>
  <c r="J109" i="24"/>
  <c r="O108" i="24"/>
  <c r="J108" i="24"/>
  <c r="O107" i="24"/>
  <c r="J107" i="24"/>
  <c r="O106" i="24"/>
  <c r="J106" i="24"/>
  <c r="O105" i="24"/>
  <c r="J105" i="24"/>
  <c r="O104" i="24"/>
  <c r="J104" i="24"/>
  <c r="O103" i="24"/>
  <c r="J103" i="24"/>
  <c r="O102" i="24"/>
  <c r="J102" i="24"/>
  <c r="J93" i="24"/>
  <c r="O92" i="24"/>
  <c r="J92" i="24"/>
  <c r="O91" i="24"/>
  <c r="J91" i="24"/>
  <c r="O90" i="24"/>
  <c r="J90" i="24"/>
  <c r="O89" i="24"/>
  <c r="J89" i="24"/>
  <c r="O88" i="24"/>
  <c r="J88" i="24"/>
  <c r="O87" i="24"/>
  <c r="J87" i="24"/>
  <c r="O86" i="24"/>
  <c r="J86" i="24"/>
  <c r="O85" i="24"/>
  <c r="J85" i="24"/>
  <c r="O84" i="24"/>
  <c r="J84" i="24"/>
  <c r="O83" i="24"/>
  <c r="J83" i="24"/>
  <c r="O82" i="24"/>
  <c r="J82" i="24"/>
  <c r="O81" i="24"/>
  <c r="J81" i="24"/>
  <c r="J72" i="24"/>
  <c r="O71" i="24"/>
  <c r="J71" i="24"/>
  <c r="O70" i="24"/>
  <c r="J70" i="24"/>
  <c r="O69" i="24"/>
  <c r="J69" i="24"/>
  <c r="O68" i="24"/>
  <c r="J68" i="24"/>
  <c r="O67" i="24"/>
  <c r="J67" i="24"/>
  <c r="O66" i="24"/>
  <c r="J66" i="24"/>
  <c r="O65" i="24"/>
  <c r="J65" i="24"/>
  <c r="O64" i="24"/>
  <c r="J64" i="24"/>
  <c r="O63" i="24"/>
  <c r="J63" i="24"/>
  <c r="O62" i="24"/>
  <c r="J62" i="24"/>
  <c r="O61" i="24"/>
  <c r="J61" i="24"/>
  <c r="O60" i="24"/>
  <c r="J60" i="24"/>
  <c r="O51" i="24"/>
  <c r="J51" i="24"/>
  <c r="O50" i="24"/>
  <c r="J50" i="24"/>
  <c r="O49" i="24"/>
  <c r="J49" i="24"/>
  <c r="O48" i="24"/>
  <c r="J48" i="24"/>
  <c r="O47" i="24"/>
  <c r="J47" i="24"/>
  <c r="O46" i="24"/>
  <c r="J46" i="24"/>
  <c r="O45" i="24"/>
  <c r="J45" i="24"/>
  <c r="O44" i="24"/>
  <c r="J44" i="24"/>
  <c r="O43" i="24"/>
  <c r="J43" i="24"/>
  <c r="O42" i="24"/>
  <c r="J42" i="24"/>
  <c r="O41" i="24"/>
  <c r="J41" i="24"/>
  <c r="O40" i="24"/>
  <c r="J40" i="24"/>
  <c r="O39" i="24"/>
  <c r="J39" i="24"/>
  <c r="J30" i="24"/>
  <c r="O29" i="24"/>
  <c r="J29" i="24"/>
  <c r="O28" i="24"/>
  <c r="J28" i="24"/>
  <c r="O27" i="24"/>
  <c r="J27" i="24"/>
  <c r="O26" i="24"/>
  <c r="J26" i="24"/>
  <c r="O25" i="24"/>
  <c r="J25" i="24"/>
  <c r="O24" i="24"/>
  <c r="J24" i="24"/>
  <c r="O23" i="24"/>
  <c r="J23" i="24"/>
  <c r="O22" i="24"/>
  <c r="J22" i="24"/>
  <c r="O21" i="24"/>
  <c r="J21" i="24"/>
  <c r="O20" i="24"/>
  <c r="J20" i="24"/>
  <c r="O19" i="24"/>
  <c r="J19" i="24"/>
  <c r="O18" i="24"/>
  <c r="J18" i="24"/>
  <c r="N17" i="24"/>
  <c r="N16" i="24"/>
  <c r="H15" i="24"/>
  <c r="G15" i="24"/>
  <c r="E8" i="24"/>
  <c r="J3" i="24"/>
  <c r="O134" i="23"/>
  <c r="J134" i="23"/>
  <c r="L131" i="23"/>
  <c r="F131" i="23"/>
  <c r="E131" i="23"/>
  <c r="C131" i="23"/>
  <c r="O130" i="23"/>
  <c r="J130" i="23"/>
  <c r="O129" i="23"/>
  <c r="J129" i="23"/>
  <c r="O128" i="23"/>
  <c r="O127" i="23"/>
  <c r="J127" i="23"/>
  <c r="O126" i="23"/>
  <c r="J126" i="23"/>
  <c r="O125" i="23"/>
  <c r="J125" i="23"/>
  <c r="O113" i="23"/>
  <c r="J113" i="23"/>
  <c r="O112" i="23"/>
  <c r="J112" i="23"/>
  <c r="O111" i="23"/>
  <c r="O110" i="23"/>
  <c r="J110" i="23"/>
  <c r="O109" i="23"/>
  <c r="J109" i="23"/>
  <c r="O108" i="23"/>
  <c r="J108" i="23"/>
  <c r="O107" i="23"/>
  <c r="J107" i="23"/>
  <c r="O106" i="23"/>
  <c r="J106" i="23"/>
  <c r="O105" i="23"/>
  <c r="J105" i="23"/>
  <c r="O104" i="23"/>
  <c r="J104" i="23"/>
  <c r="O103" i="23"/>
  <c r="J103" i="23"/>
  <c r="O102" i="23"/>
  <c r="J102" i="23"/>
  <c r="J93" i="23"/>
  <c r="O92" i="23"/>
  <c r="J92" i="23"/>
  <c r="O91" i="23"/>
  <c r="J91" i="23"/>
  <c r="O90" i="23"/>
  <c r="J90" i="23"/>
  <c r="O89" i="23"/>
  <c r="J89" i="23"/>
  <c r="O88" i="23"/>
  <c r="J88" i="23"/>
  <c r="O87" i="23"/>
  <c r="J87" i="23"/>
  <c r="O86" i="23"/>
  <c r="J86" i="23"/>
  <c r="O85" i="23"/>
  <c r="J85" i="23"/>
  <c r="O84" i="23"/>
  <c r="J84" i="23"/>
  <c r="O83" i="23"/>
  <c r="J83" i="23"/>
  <c r="O82" i="23"/>
  <c r="J82" i="23"/>
  <c r="O81" i="23"/>
  <c r="J81" i="23"/>
  <c r="J72" i="23"/>
  <c r="O71" i="23"/>
  <c r="J71" i="23"/>
  <c r="O70" i="23"/>
  <c r="J70" i="23"/>
  <c r="O69" i="23"/>
  <c r="J69" i="23"/>
  <c r="O68" i="23"/>
  <c r="J68" i="23"/>
  <c r="O67" i="23"/>
  <c r="J67" i="23"/>
  <c r="O66" i="23"/>
  <c r="J66" i="23"/>
  <c r="O65" i="23"/>
  <c r="J65" i="23"/>
  <c r="O64" i="23"/>
  <c r="J64" i="23"/>
  <c r="O63" i="23"/>
  <c r="J63" i="23"/>
  <c r="O62" i="23"/>
  <c r="J62" i="23"/>
  <c r="O61" i="23"/>
  <c r="J61" i="23"/>
  <c r="O60" i="23"/>
  <c r="J60" i="23"/>
  <c r="O51" i="23"/>
  <c r="J51" i="23"/>
  <c r="O50" i="23"/>
  <c r="J50" i="23"/>
  <c r="O49" i="23"/>
  <c r="J49" i="23"/>
  <c r="O48" i="23"/>
  <c r="J48" i="23"/>
  <c r="O47" i="23"/>
  <c r="J47" i="23"/>
  <c r="O46" i="23"/>
  <c r="J46" i="23"/>
  <c r="O45" i="23"/>
  <c r="J45" i="23"/>
  <c r="O44" i="23"/>
  <c r="J44" i="23"/>
  <c r="O43" i="23"/>
  <c r="J43" i="23"/>
  <c r="O42" i="23"/>
  <c r="J42" i="23"/>
  <c r="O41" i="23"/>
  <c r="J41" i="23"/>
  <c r="O40" i="23"/>
  <c r="J40" i="23"/>
  <c r="O39" i="23"/>
  <c r="J39" i="23"/>
  <c r="J30" i="23"/>
  <c r="O29" i="23"/>
  <c r="J29" i="23"/>
  <c r="O28" i="23"/>
  <c r="J28" i="23"/>
  <c r="O27" i="23"/>
  <c r="J27" i="23"/>
  <c r="O26" i="23"/>
  <c r="J26" i="23"/>
  <c r="O25" i="23"/>
  <c r="J25" i="23"/>
  <c r="O24" i="23"/>
  <c r="J24" i="23"/>
  <c r="O23" i="23"/>
  <c r="J23" i="23"/>
  <c r="O22" i="23"/>
  <c r="J22" i="23"/>
  <c r="O21" i="23"/>
  <c r="J21" i="23"/>
  <c r="O20" i="23"/>
  <c r="J20" i="23"/>
  <c r="O19" i="23"/>
  <c r="J19" i="23"/>
  <c r="O18" i="23"/>
  <c r="J18" i="23"/>
  <c r="N17" i="23"/>
  <c r="N16" i="23"/>
  <c r="H15" i="23"/>
  <c r="G15" i="23"/>
  <c r="E8" i="23"/>
  <c r="J3" i="23"/>
  <c r="O134" i="22"/>
  <c r="J134" i="22"/>
  <c r="N131" i="22"/>
  <c r="L131" i="22"/>
  <c r="K131" i="22"/>
  <c r="I131" i="22"/>
  <c r="H131" i="22"/>
  <c r="G131" i="22"/>
  <c r="F131" i="22"/>
  <c r="E131" i="22"/>
  <c r="D131" i="22"/>
  <c r="C131" i="22"/>
  <c r="O130" i="22"/>
  <c r="J130" i="22"/>
  <c r="O129" i="22"/>
  <c r="J129" i="22"/>
  <c r="O128" i="22"/>
  <c r="J128" i="22"/>
  <c r="O127" i="22"/>
  <c r="J127" i="22"/>
  <c r="O126" i="22"/>
  <c r="J126" i="22"/>
  <c r="O125" i="22"/>
  <c r="J125" i="22"/>
  <c r="O113" i="22"/>
  <c r="J113" i="22"/>
  <c r="O112" i="22"/>
  <c r="J112" i="22"/>
  <c r="O111" i="22"/>
  <c r="J111" i="22"/>
  <c r="O110" i="22"/>
  <c r="J110" i="22"/>
  <c r="O109" i="22"/>
  <c r="J109" i="22"/>
  <c r="O108" i="22"/>
  <c r="J108" i="22"/>
  <c r="O107" i="22"/>
  <c r="J107" i="22"/>
  <c r="O106" i="22"/>
  <c r="J106" i="22"/>
  <c r="O105" i="22"/>
  <c r="J105" i="22"/>
  <c r="O104" i="22"/>
  <c r="J104" i="22"/>
  <c r="O103" i="22"/>
  <c r="J103" i="22"/>
  <c r="O102" i="22"/>
  <c r="J102" i="22"/>
  <c r="J93" i="22"/>
  <c r="O92" i="22"/>
  <c r="J92" i="22"/>
  <c r="O91" i="22"/>
  <c r="J91" i="22"/>
  <c r="O90" i="22"/>
  <c r="J90" i="22"/>
  <c r="O89" i="22"/>
  <c r="J89" i="22"/>
  <c r="O88" i="22"/>
  <c r="J88" i="22"/>
  <c r="O87" i="22"/>
  <c r="J87" i="22"/>
  <c r="O86" i="22"/>
  <c r="J86" i="22"/>
  <c r="O85" i="22"/>
  <c r="J85" i="22"/>
  <c r="O84" i="22"/>
  <c r="J84" i="22"/>
  <c r="O83" i="22"/>
  <c r="J83" i="22"/>
  <c r="O82" i="22"/>
  <c r="J82" i="22"/>
  <c r="O81" i="22"/>
  <c r="J81" i="22"/>
  <c r="J72" i="22"/>
  <c r="O71" i="22"/>
  <c r="J71" i="22"/>
  <c r="O70" i="22"/>
  <c r="J70" i="22"/>
  <c r="O69" i="22"/>
  <c r="J69" i="22"/>
  <c r="O68" i="22"/>
  <c r="J68" i="22"/>
  <c r="O67" i="22"/>
  <c r="J67" i="22"/>
  <c r="O66" i="22"/>
  <c r="J66" i="22"/>
  <c r="O65" i="22"/>
  <c r="J65" i="22"/>
  <c r="O64" i="22"/>
  <c r="J64" i="22"/>
  <c r="O63" i="22"/>
  <c r="J63" i="22"/>
  <c r="O62" i="22"/>
  <c r="J62" i="22"/>
  <c r="O61" i="22"/>
  <c r="J61" i="22"/>
  <c r="O60" i="22"/>
  <c r="J60" i="22"/>
  <c r="O51" i="22"/>
  <c r="J51" i="22"/>
  <c r="O50" i="22"/>
  <c r="J50" i="22"/>
  <c r="O49" i="22"/>
  <c r="J49" i="22"/>
  <c r="O48" i="22"/>
  <c r="J48" i="22"/>
  <c r="O47" i="22"/>
  <c r="J47" i="22"/>
  <c r="O46" i="22"/>
  <c r="J46" i="22"/>
  <c r="O45" i="22"/>
  <c r="J45" i="22"/>
  <c r="O44" i="22"/>
  <c r="J44" i="22"/>
  <c r="O43" i="22"/>
  <c r="J43" i="22"/>
  <c r="O42" i="22"/>
  <c r="J42" i="22"/>
  <c r="O41" i="22"/>
  <c r="J41" i="22"/>
  <c r="O40" i="22"/>
  <c r="J40" i="22"/>
  <c r="O39" i="22"/>
  <c r="J39" i="22"/>
  <c r="O29" i="22"/>
  <c r="O28" i="22"/>
  <c r="J28" i="22"/>
  <c r="O27" i="22"/>
  <c r="J27" i="22"/>
  <c r="O26" i="22"/>
  <c r="J26" i="22"/>
  <c r="O25" i="22"/>
  <c r="J25" i="22"/>
  <c r="O24" i="22"/>
  <c r="J24" i="22"/>
  <c r="O23" i="22"/>
  <c r="J23" i="22"/>
  <c r="O22" i="22"/>
  <c r="J22" i="22"/>
  <c r="O21" i="22"/>
  <c r="J21" i="22"/>
  <c r="O20" i="22"/>
  <c r="J20" i="22"/>
  <c r="O19" i="22"/>
  <c r="J19" i="22"/>
  <c r="O18" i="22"/>
  <c r="J18" i="22"/>
  <c r="N17" i="22"/>
  <c r="N16" i="22"/>
  <c r="H15" i="22"/>
  <c r="G15" i="22"/>
  <c r="E8" i="22"/>
  <c r="J3" i="22"/>
  <c r="O134" i="21"/>
  <c r="J134" i="21"/>
  <c r="L131" i="21"/>
  <c r="K131" i="21"/>
  <c r="H131" i="21"/>
  <c r="G131" i="21"/>
  <c r="F131" i="21"/>
  <c r="E131" i="21"/>
  <c r="D131" i="21"/>
  <c r="C131" i="21"/>
  <c r="O130" i="21"/>
  <c r="J130" i="21"/>
  <c r="O129" i="21"/>
  <c r="J129" i="21"/>
  <c r="O128" i="21"/>
  <c r="J128" i="21"/>
  <c r="O127" i="21"/>
  <c r="J127" i="21"/>
  <c r="O126" i="21"/>
  <c r="J126" i="21"/>
  <c r="O125" i="21"/>
  <c r="J125" i="21"/>
  <c r="O113" i="21"/>
  <c r="J113" i="21"/>
  <c r="O112" i="21"/>
  <c r="J112" i="21"/>
  <c r="O111" i="21"/>
  <c r="J111" i="21"/>
  <c r="O110" i="21"/>
  <c r="O109" i="21"/>
  <c r="J109" i="21"/>
  <c r="O108" i="21"/>
  <c r="J108" i="21"/>
  <c r="O107" i="21"/>
  <c r="J107" i="21"/>
  <c r="O106" i="21"/>
  <c r="J106" i="21"/>
  <c r="O105" i="21"/>
  <c r="J105" i="21"/>
  <c r="O104" i="21"/>
  <c r="J104" i="21"/>
  <c r="O103" i="21"/>
  <c r="J103" i="21"/>
  <c r="O102" i="21"/>
  <c r="J102" i="21"/>
  <c r="J93" i="21"/>
  <c r="O92" i="21"/>
  <c r="J92" i="21"/>
  <c r="O91" i="21"/>
  <c r="J91" i="21"/>
  <c r="O90" i="21"/>
  <c r="J90" i="21"/>
  <c r="O89" i="21"/>
  <c r="J89" i="21"/>
  <c r="O88" i="21"/>
  <c r="J88" i="21"/>
  <c r="O87" i="21"/>
  <c r="J87" i="21"/>
  <c r="O86" i="21"/>
  <c r="J86" i="21"/>
  <c r="O85" i="21"/>
  <c r="J85" i="21"/>
  <c r="O84" i="21"/>
  <c r="J84" i="21"/>
  <c r="O83" i="21"/>
  <c r="J83" i="21"/>
  <c r="O82" i="21"/>
  <c r="J82" i="21"/>
  <c r="O81" i="21"/>
  <c r="J81" i="21"/>
  <c r="J72" i="21"/>
  <c r="O71" i="21"/>
  <c r="J71" i="21"/>
  <c r="O70" i="21"/>
  <c r="J70" i="21"/>
  <c r="O69" i="21"/>
  <c r="J69" i="21"/>
  <c r="O68" i="21"/>
  <c r="J68" i="21"/>
  <c r="O67" i="21"/>
  <c r="J67" i="21"/>
  <c r="O66" i="21"/>
  <c r="J66" i="21"/>
  <c r="O65" i="21"/>
  <c r="J65" i="21"/>
  <c r="O64" i="21"/>
  <c r="J64" i="21"/>
  <c r="O63" i="21"/>
  <c r="J63" i="21"/>
  <c r="O62" i="21"/>
  <c r="O61" i="21"/>
  <c r="O60" i="21"/>
  <c r="O51" i="21"/>
  <c r="J51" i="21"/>
  <c r="O50" i="21"/>
  <c r="J50" i="21"/>
  <c r="O49" i="21"/>
  <c r="J49" i="21"/>
  <c r="J48" i="21"/>
  <c r="O47" i="21"/>
  <c r="J47" i="21"/>
  <c r="O46" i="21"/>
  <c r="J46" i="21"/>
  <c r="O45" i="21"/>
  <c r="J45" i="21"/>
  <c r="O44" i="21"/>
  <c r="J44" i="21"/>
  <c r="O43" i="21"/>
  <c r="J43" i="21"/>
  <c r="O42" i="21"/>
  <c r="J42" i="21"/>
  <c r="O41" i="21"/>
  <c r="J41" i="21"/>
  <c r="O40" i="21"/>
  <c r="J40" i="21"/>
  <c r="O39" i="21"/>
  <c r="J39" i="21"/>
  <c r="J30" i="21"/>
  <c r="O29" i="21"/>
  <c r="J29" i="21"/>
  <c r="O28" i="21"/>
  <c r="J28" i="21"/>
  <c r="J27" i="21"/>
  <c r="J26" i="21"/>
  <c r="O25" i="21"/>
  <c r="J25" i="21"/>
  <c r="O24" i="21"/>
  <c r="J24" i="21"/>
  <c r="O23" i="21"/>
  <c r="J23" i="21"/>
  <c r="O22" i="21"/>
  <c r="J22" i="21"/>
  <c r="O21" i="21"/>
  <c r="J21" i="21"/>
  <c r="O20" i="21"/>
  <c r="J20" i="21"/>
  <c r="O19" i="21"/>
  <c r="J19" i="21"/>
  <c r="O18" i="21"/>
  <c r="J18" i="21"/>
  <c r="N17" i="21"/>
  <c r="N16" i="21"/>
  <c r="H15" i="21"/>
  <c r="G15" i="21"/>
  <c r="E8" i="21"/>
  <c r="J3" i="21"/>
  <c r="J35" i="9" l="1"/>
  <c r="J56" i="9"/>
  <c r="J77" i="9"/>
  <c r="O120" i="25"/>
  <c r="O120" i="21"/>
  <c r="J120" i="21"/>
  <c r="J120" i="22"/>
  <c r="O120" i="23"/>
  <c r="O120" i="22"/>
  <c r="O120" i="24"/>
  <c r="J120" i="23"/>
  <c r="J120" i="24"/>
  <c r="J120" i="25"/>
  <c r="J131" i="25"/>
  <c r="O35" i="9"/>
  <c r="I122" i="21"/>
  <c r="H136" i="24"/>
  <c r="C122" i="22"/>
  <c r="C135" i="22" s="1"/>
  <c r="J57" i="22"/>
  <c r="O56" i="9"/>
  <c r="J99" i="22"/>
  <c r="J78" i="22"/>
  <c r="O99" i="25"/>
  <c r="O77" i="9"/>
  <c r="J36" i="22"/>
  <c r="O98" i="9"/>
  <c r="K122" i="25"/>
  <c r="K135" i="25" s="1"/>
  <c r="O99" i="21"/>
  <c r="J99" i="23"/>
  <c r="O99" i="23"/>
  <c r="O99" i="24"/>
  <c r="O57" i="21"/>
  <c r="O78" i="21"/>
  <c r="O78" i="23"/>
  <c r="O78" i="25"/>
  <c r="O78" i="24"/>
  <c r="O57" i="23"/>
  <c r="O57" i="24"/>
  <c r="O57" i="25"/>
  <c r="J36" i="23"/>
  <c r="J57" i="23"/>
  <c r="L36" i="9"/>
  <c r="O36" i="21"/>
  <c r="O36" i="23"/>
  <c r="O36" i="24"/>
  <c r="O36" i="25"/>
  <c r="C36" i="9"/>
  <c r="I136" i="25"/>
  <c r="L122" i="23"/>
  <c r="L133" i="23" s="1"/>
  <c r="L136" i="23" s="1"/>
  <c r="L57" i="9"/>
  <c r="J78" i="25"/>
  <c r="J99" i="25"/>
  <c r="C57" i="9"/>
  <c r="J36" i="21"/>
  <c r="J57" i="21"/>
  <c r="J36" i="25"/>
  <c r="O131" i="22"/>
  <c r="J57" i="24"/>
  <c r="J57" i="25"/>
  <c r="K122" i="24"/>
  <c r="K135" i="24" s="1"/>
  <c r="J78" i="21"/>
  <c r="L78" i="9"/>
  <c r="J99" i="21"/>
  <c r="J78" i="23"/>
  <c r="J78" i="24"/>
  <c r="K122" i="23"/>
  <c r="K135" i="23" s="1"/>
  <c r="I122" i="24"/>
  <c r="I133" i="24" s="1"/>
  <c r="I136" i="24" s="1"/>
  <c r="J36" i="24"/>
  <c r="J99" i="24"/>
  <c r="L99" i="9"/>
  <c r="C99" i="9"/>
  <c r="I122" i="23"/>
  <c r="I135" i="23" s="1"/>
  <c r="H99" i="9"/>
  <c r="D99" i="9"/>
  <c r="D57" i="9"/>
  <c r="D36" i="9"/>
  <c r="D78" i="9"/>
  <c r="E57" i="9"/>
  <c r="F57" i="9"/>
  <c r="F36" i="9"/>
  <c r="E36" i="9"/>
  <c r="F99" i="9"/>
  <c r="E99" i="9"/>
  <c r="F78" i="9"/>
  <c r="E78" i="9"/>
  <c r="C78" i="9"/>
  <c r="N99" i="9"/>
  <c r="N78" i="9"/>
  <c r="N57" i="9"/>
  <c r="N36" i="9"/>
  <c r="G57" i="9"/>
  <c r="G99" i="9"/>
  <c r="G78" i="9"/>
  <c r="H78" i="9"/>
  <c r="I57" i="9"/>
  <c r="H57" i="9"/>
  <c r="H36" i="9"/>
  <c r="G36" i="9"/>
  <c r="I78" i="9"/>
  <c r="I99" i="9"/>
  <c r="K99" i="9"/>
  <c r="K78" i="9"/>
  <c r="K36" i="9"/>
  <c r="K57" i="9"/>
  <c r="L122" i="21"/>
  <c r="L133" i="21" s="1"/>
  <c r="L136" i="21" s="1"/>
  <c r="O131" i="21"/>
  <c r="J131" i="22"/>
  <c r="I122" i="22"/>
  <c r="I135" i="22" s="1"/>
  <c r="F122" i="22"/>
  <c r="F133" i="22" s="1"/>
  <c r="F136" i="22" s="1"/>
  <c r="O57" i="22"/>
  <c r="N122" i="22"/>
  <c r="N133" i="22" s="1"/>
  <c r="N136" i="22" s="1"/>
  <c r="F122" i="23"/>
  <c r="F133" i="23" s="1"/>
  <c r="F136" i="23" s="1"/>
  <c r="O131" i="23"/>
  <c r="N136" i="25"/>
  <c r="H122" i="22"/>
  <c r="H133" i="22" s="1"/>
  <c r="H136" i="22" s="1"/>
  <c r="E122" i="22"/>
  <c r="E133" i="22" s="1"/>
  <c r="E136" i="22" s="1"/>
  <c r="C122" i="23"/>
  <c r="C133" i="23" s="1"/>
  <c r="C136" i="23" s="1"/>
  <c r="G136" i="23"/>
  <c r="J131" i="23"/>
  <c r="H136" i="25"/>
  <c r="E122" i="25"/>
  <c r="G122" i="22"/>
  <c r="G133" i="22" s="1"/>
  <c r="G136" i="22" s="1"/>
  <c r="H122" i="21"/>
  <c r="H135" i="21" s="1"/>
  <c r="O78" i="22"/>
  <c r="L122" i="22"/>
  <c r="L133" i="22" s="1"/>
  <c r="L136" i="22" s="1"/>
  <c r="E122" i="24"/>
  <c r="C122" i="25"/>
  <c r="C133" i="25" s="1"/>
  <c r="C136" i="25" s="1"/>
  <c r="L122" i="25"/>
  <c r="L135" i="25" s="1"/>
  <c r="O131" i="25"/>
  <c r="O36" i="22"/>
  <c r="D122" i="22"/>
  <c r="D133" i="22" s="1"/>
  <c r="D136" i="22" s="1"/>
  <c r="O131" i="24"/>
  <c r="D122" i="25"/>
  <c r="D133" i="25" s="1"/>
  <c r="D136" i="25" s="1"/>
  <c r="G122" i="21"/>
  <c r="G135" i="21" s="1"/>
  <c r="D122" i="21"/>
  <c r="D133" i="21" s="1"/>
  <c r="D136" i="21" s="1"/>
  <c r="G136" i="24"/>
  <c r="K122" i="22"/>
  <c r="K133" i="22" s="1"/>
  <c r="K136" i="22" s="1"/>
  <c r="H135" i="23"/>
  <c r="J131" i="24"/>
  <c r="C122" i="21"/>
  <c r="C133" i="21" s="1"/>
  <c r="C136" i="21" s="1"/>
  <c r="O99" i="22"/>
  <c r="E122" i="23"/>
  <c r="E133" i="23" s="1"/>
  <c r="E136" i="23" s="1"/>
  <c r="C122" i="24"/>
  <c r="L122" i="24"/>
  <c r="L135" i="24" s="1"/>
  <c r="F122" i="25"/>
  <c r="F133" i="25" s="1"/>
  <c r="F136" i="25" s="1"/>
  <c r="G136" i="25"/>
  <c r="G135" i="25"/>
  <c r="J131" i="21"/>
  <c r="K122" i="21"/>
  <c r="K133" i="21" s="1"/>
  <c r="K136" i="21" s="1"/>
  <c r="F122" i="21"/>
  <c r="E122" i="21"/>
  <c r="E133" i="21" l="1"/>
  <c r="E136" i="21" s="1"/>
  <c r="F133" i="21"/>
  <c r="F136" i="21" s="1"/>
  <c r="I135" i="21"/>
  <c r="I133" i="21"/>
  <c r="I136" i="21" s="1"/>
  <c r="I133" i="23"/>
  <c r="I136" i="23" s="1"/>
  <c r="H135" i="24"/>
  <c r="J122" i="22"/>
  <c r="J135" i="22" s="1"/>
  <c r="C133" i="22"/>
  <c r="C136" i="22" s="1"/>
  <c r="K133" i="25"/>
  <c r="K136" i="25" s="1"/>
  <c r="L135" i="23"/>
  <c r="N135" i="25"/>
  <c r="K133" i="24"/>
  <c r="K136" i="24" s="1"/>
  <c r="I135" i="25"/>
  <c r="J122" i="24"/>
  <c r="J135" i="24" s="1"/>
  <c r="K135" i="22"/>
  <c r="I135" i="24"/>
  <c r="H136" i="23"/>
  <c r="C133" i="24"/>
  <c r="C136" i="24" s="1"/>
  <c r="E133" i="24"/>
  <c r="E136" i="24" s="1"/>
  <c r="K133" i="23"/>
  <c r="K136" i="23" s="1"/>
  <c r="E135" i="25"/>
  <c r="E133" i="25"/>
  <c r="E136" i="25" s="1"/>
  <c r="E135" i="23"/>
  <c r="E135" i="22"/>
  <c r="L133" i="24"/>
  <c r="L136" i="24" s="1"/>
  <c r="G133" i="21"/>
  <c r="G136" i="21" s="1"/>
  <c r="D135" i="25"/>
  <c r="I133" i="22"/>
  <c r="I136" i="22" s="1"/>
  <c r="C135" i="21"/>
  <c r="C135" i="24"/>
  <c r="L135" i="21"/>
  <c r="F135" i="22"/>
  <c r="E135" i="24"/>
  <c r="H135" i="25"/>
  <c r="L133" i="25"/>
  <c r="L136" i="25" s="1"/>
  <c r="C135" i="25"/>
  <c r="H135" i="22"/>
  <c r="D135" i="21"/>
  <c r="L135" i="22"/>
  <c r="N135" i="22"/>
  <c r="F135" i="23"/>
  <c r="G135" i="24"/>
  <c r="J122" i="23"/>
  <c r="J135" i="23" s="1"/>
  <c r="J122" i="25"/>
  <c r="C135" i="23"/>
  <c r="F135" i="25"/>
  <c r="O122" i="23"/>
  <c r="H133" i="21"/>
  <c r="H136" i="21" s="1"/>
  <c r="D135" i="22"/>
  <c r="G135" i="22"/>
  <c r="O122" i="24"/>
  <c r="G135" i="23"/>
  <c r="O122" i="21"/>
  <c r="O122" i="25"/>
  <c r="O122" i="22"/>
  <c r="K135" i="21"/>
  <c r="J122" i="21"/>
  <c r="J135" i="21" s="1"/>
  <c r="F135" i="21"/>
  <c r="E135" i="21"/>
  <c r="J133" i="22" l="1"/>
  <c r="J136" i="22" s="1"/>
  <c r="J133" i="24"/>
  <c r="J136" i="24" s="1"/>
  <c r="J133" i="23"/>
  <c r="J136" i="23" s="1"/>
  <c r="O133" i="22"/>
  <c r="O136" i="22" s="1"/>
  <c r="O135" i="22"/>
  <c r="O133" i="25"/>
  <c r="O136" i="25" s="1"/>
  <c r="O135" i="25"/>
  <c r="O133" i="23"/>
  <c r="O136" i="23" s="1"/>
  <c r="O135" i="23"/>
  <c r="O133" i="21"/>
  <c r="O136" i="21" s="1"/>
  <c r="O135" i="21"/>
  <c r="O133" i="24"/>
  <c r="O136" i="24" s="1"/>
  <c r="O135" i="24"/>
  <c r="J135" i="25"/>
  <c r="J133" i="25"/>
  <c r="J136" i="25" s="1"/>
  <c r="J133" i="21"/>
  <c r="J136" i="21" s="1"/>
  <c r="J20" i="18"/>
  <c r="J23" i="10"/>
  <c r="N122" i="17" l="1"/>
  <c r="N135" i="17" l="1"/>
  <c r="N133" i="17"/>
  <c r="N136" i="17" s="1"/>
  <c r="N122" i="15"/>
  <c r="N122" i="16"/>
  <c r="O117" i="9" s="1"/>
  <c r="N135" i="15" l="1"/>
  <c r="N133" i="15"/>
  <c r="N136" i="15" s="1"/>
  <c r="N135" i="16"/>
  <c r="N133" i="16"/>
  <c r="N136" i="16" s="1"/>
  <c r="O126" i="18"/>
  <c r="O127" i="18"/>
  <c r="O128" i="18"/>
  <c r="O129" i="18"/>
  <c r="O130" i="18"/>
  <c r="O103" i="18"/>
  <c r="O104" i="18"/>
  <c r="O105" i="18"/>
  <c r="O106" i="18"/>
  <c r="O107" i="18"/>
  <c r="O108" i="18"/>
  <c r="O109" i="18"/>
  <c r="O110" i="18"/>
  <c r="O111" i="18"/>
  <c r="O112" i="18"/>
  <c r="O113" i="18"/>
  <c r="O82" i="18"/>
  <c r="O83" i="18"/>
  <c r="O84" i="18"/>
  <c r="O85" i="18"/>
  <c r="O86" i="18"/>
  <c r="O87" i="18"/>
  <c r="O88" i="18"/>
  <c r="O89" i="18"/>
  <c r="O90" i="18"/>
  <c r="O91" i="18"/>
  <c r="O92" i="18"/>
  <c r="O93" i="18"/>
  <c r="O61" i="18"/>
  <c r="O62" i="18"/>
  <c r="O63" i="18"/>
  <c r="O64" i="18"/>
  <c r="O65" i="18"/>
  <c r="O66" i="18"/>
  <c r="O67" i="18"/>
  <c r="O68" i="18"/>
  <c r="O69" i="18"/>
  <c r="O70" i="18"/>
  <c r="O71" i="18"/>
  <c r="O72" i="18"/>
  <c r="O40" i="18"/>
  <c r="O41" i="18"/>
  <c r="O42" i="18"/>
  <c r="O43" i="18"/>
  <c r="O44" i="18"/>
  <c r="O45" i="18"/>
  <c r="O46" i="18"/>
  <c r="O47" i="18"/>
  <c r="O48" i="18"/>
  <c r="O49" i="18"/>
  <c r="O50" i="18"/>
  <c r="O51" i="18"/>
  <c r="O19" i="18"/>
  <c r="O20" i="18"/>
  <c r="O21" i="18"/>
  <c r="O22" i="18"/>
  <c r="O23" i="18"/>
  <c r="O24" i="18"/>
  <c r="O25" i="18"/>
  <c r="O26" i="18"/>
  <c r="O27" i="18"/>
  <c r="O28" i="18"/>
  <c r="O29" i="18"/>
  <c r="O30" i="18"/>
  <c r="O125" i="18"/>
  <c r="O102" i="18"/>
  <c r="O81" i="18"/>
  <c r="O60" i="18"/>
  <c r="O39" i="18"/>
  <c r="O113" i="17"/>
  <c r="O112" i="17"/>
  <c r="O111" i="17"/>
  <c r="O110" i="17"/>
  <c r="J113" i="17"/>
  <c r="J112" i="17"/>
  <c r="J111" i="17"/>
  <c r="J110" i="17"/>
  <c r="O113" i="19"/>
  <c r="O112" i="19"/>
  <c r="O111" i="19"/>
  <c r="O110" i="19"/>
  <c r="J113" i="19"/>
  <c r="J112" i="19"/>
  <c r="J111" i="19"/>
  <c r="J110" i="19"/>
  <c r="J113" i="15"/>
  <c r="J112" i="15"/>
  <c r="J111" i="15"/>
  <c r="J110" i="15"/>
  <c r="J111" i="16"/>
  <c r="J112" i="16"/>
  <c r="J113" i="16"/>
  <c r="J110" i="16"/>
  <c r="O78" i="18" l="1"/>
  <c r="O131" i="18"/>
  <c r="O120" i="18"/>
  <c r="O99" i="18"/>
  <c r="O57" i="18"/>
  <c r="H15" i="16"/>
  <c r="G15" i="16"/>
  <c r="J134" i="16"/>
  <c r="O110" i="16"/>
  <c r="O111" i="16"/>
  <c r="O112" i="16"/>
  <c r="O113" i="16"/>
  <c r="O93" i="16"/>
  <c r="O72" i="16"/>
  <c r="O51" i="16"/>
  <c r="O30" i="16"/>
  <c r="O113" i="14"/>
  <c r="O112" i="14"/>
  <c r="O111" i="14"/>
  <c r="O110" i="14"/>
  <c r="O93" i="14"/>
  <c r="O72" i="14"/>
  <c r="O30" i="14"/>
  <c r="O51" i="14"/>
  <c r="O113" i="11"/>
  <c r="O112" i="11"/>
  <c r="O111" i="11"/>
  <c r="O110" i="11"/>
  <c r="J111" i="18"/>
  <c r="J111" i="9" s="1"/>
  <c r="J113" i="18"/>
  <c r="O113" i="10"/>
  <c r="O112" i="10"/>
  <c r="O111" i="10"/>
  <c r="O110" i="10"/>
  <c r="J113" i="11"/>
  <c r="J112" i="11"/>
  <c r="J111" i="11"/>
  <c r="J110" i="11"/>
  <c r="J113" i="10"/>
  <c r="J112" i="10"/>
  <c r="J111" i="10"/>
  <c r="J110" i="10"/>
  <c r="O111" i="9"/>
  <c r="O112" i="9"/>
  <c r="O113" i="9"/>
  <c r="J113" i="9" l="1"/>
  <c r="O122" i="18"/>
  <c r="N131" i="9"/>
  <c r="O110" i="9"/>
  <c r="J112" i="18"/>
  <c r="J112" i="9" s="1"/>
  <c r="J110" i="18"/>
  <c r="J110" i="9" s="1"/>
  <c r="O114" i="9" l="1"/>
  <c r="O93" i="15" l="1"/>
  <c r="O72" i="15"/>
  <c r="O51" i="15"/>
  <c r="O109" i="11"/>
  <c r="O108" i="11"/>
  <c r="O107" i="11"/>
  <c r="O106" i="11"/>
  <c r="N17" i="19"/>
  <c r="N16" i="19"/>
  <c r="N17" i="17"/>
  <c r="N16" i="17"/>
  <c r="N17" i="15"/>
  <c r="N16" i="15"/>
  <c r="N17" i="16"/>
  <c r="N16" i="16"/>
  <c r="N17" i="14"/>
  <c r="N16" i="14"/>
  <c r="N17" i="11"/>
  <c r="N16" i="11"/>
  <c r="N17" i="18"/>
  <c r="N16" i="18"/>
  <c r="N17" i="10"/>
  <c r="N16" i="10"/>
  <c r="O51" i="11"/>
  <c r="O93" i="10"/>
  <c r="O72" i="10"/>
  <c r="O51" i="10"/>
  <c r="O30" i="10"/>
  <c r="J134" i="18" l="1"/>
  <c r="J3" i="10" l="1"/>
  <c r="E8" i="10"/>
  <c r="J129" i="17" l="1"/>
  <c r="J130" i="17"/>
  <c r="J65" i="18" l="1"/>
  <c r="O30" i="9" l="1"/>
  <c r="O126" i="9"/>
  <c r="O127" i="9"/>
  <c r="O129" i="9"/>
  <c r="O130" i="9"/>
  <c r="O103" i="9"/>
  <c r="O104" i="9"/>
  <c r="O105" i="9"/>
  <c r="O106" i="9"/>
  <c r="O107" i="9"/>
  <c r="O108" i="9"/>
  <c r="O109" i="9"/>
  <c r="O82" i="9"/>
  <c r="O83" i="9"/>
  <c r="O84" i="9"/>
  <c r="O85" i="9"/>
  <c r="O86" i="9"/>
  <c r="O87" i="9"/>
  <c r="O88" i="9"/>
  <c r="O89" i="9"/>
  <c r="O90" i="9"/>
  <c r="O91" i="9"/>
  <c r="O92" i="9"/>
  <c r="O93" i="9"/>
  <c r="O134" i="9"/>
  <c r="O125" i="9"/>
  <c r="O81" i="9"/>
  <c r="O61" i="9"/>
  <c r="O62" i="9"/>
  <c r="O63" i="9"/>
  <c r="O64" i="9"/>
  <c r="O65" i="9"/>
  <c r="O66" i="9"/>
  <c r="O67" i="9"/>
  <c r="O68" i="9"/>
  <c r="O69" i="9"/>
  <c r="O70" i="9"/>
  <c r="O71" i="9"/>
  <c r="O72" i="9"/>
  <c r="O60" i="9"/>
  <c r="O40" i="9"/>
  <c r="O41" i="9"/>
  <c r="O42" i="9"/>
  <c r="O43" i="9"/>
  <c r="O44" i="9"/>
  <c r="O45" i="9"/>
  <c r="O46" i="9"/>
  <c r="O47" i="9"/>
  <c r="O48" i="9"/>
  <c r="O49" i="9"/>
  <c r="O50" i="9"/>
  <c r="O51" i="9"/>
  <c r="O39" i="9"/>
  <c r="O18" i="9"/>
  <c r="O19" i="9"/>
  <c r="O20" i="9"/>
  <c r="O21" i="9"/>
  <c r="O22" i="9"/>
  <c r="O23" i="9"/>
  <c r="O24" i="9"/>
  <c r="O25" i="9"/>
  <c r="O26" i="9"/>
  <c r="O27" i="9"/>
  <c r="O28" i="9"/>
  <c r="O29" i="9"/>
  <c r="O57" i="9" l="1"/>
  <c r="O36" i="9"/>
  <c r="O99" i="9"/>
  <c r="O102" i="9"/>
  <c r="O78" i="9"/>
  <c r="J18" i="19" l="1"/>
  <c r="J18" i="17"/>
  <c r="J18" i="15"/>
  <c r="J18" i="16"/>
  <c r="J18" i="14"/>
  <c r="J18" i="11"/>
  <c r="J18" i="10"/>
  <c r="J93" i="10"/>
  <c r="J93" i="11"/>
  <c r="J93" i="14"/>
  <c r="J93" i="16"/>
  <c r="J93" i="15"/>
  <c r="J93" i="17"/>
  <c r="J93" i="19"/>
  <c r="J72" i="10"/>
  <c r="J72" i="11"/>
  <c r="J72" i="14"/>
  <c r="J72" i="16"/>
  <c r="J72" i="15"/>
  <c r="J72" i="17"/>
  <c r="J72" i="19"/>
  <c r="J51" i="10"/>
  <c r="J51" i="11"/>
  <c r="J51" i="14"/>
  <c r="J51" i="16"/>
  <c r="J51" i="15"/>
  <c r="J51" i="17"/>
  <c r="J51" i="19"/>
  <c r="J30" i="10"/>
  <c r="J30" i="11"/>
  <c r="J30" i="14"/>
  <c r="J30" i="16"/>
  <c r="J30" i="15"/>
  <c r="J30" i="17"/>
  <c r="J30" i="19"/>
  <c r="J93" i="18" l="1"/>
  <c r="J93" i="9" s="1"/>
  <c r="J72" i="18"/>
  <c r="J72" i="9" s="1"/>
  <c r="J51" i="18"/>
  <c r="J51" i="9" s="1"/>
  <c r="J30" i="18"/>
  <c r="J30" i="9" s="1"/>
  <c r="O134" i="19" l="1"/>
  <c r="L131" i="19"/>
  <c r="K131" i="19"/>
  <c r="I131" i="19"/>
  <c r="H131" i="19"/>
  <c r="G131" i="19"/>
  <c r="F131" i="19"/>
  <c r="E131" i="19"/>
  <c r="D131" i="19"/>
  <c r="C131" i="19"/>
  <c r="O130" i="19"/>
  <c r="J130" i="19"/>
  <c r="O129" i="19"/>
  <c r="J129" i="19"/>
  <c r="O128" i="19"/>
  <c r="J128" i="19"/>
  <c r="O127" i="19"/>
  <c r="J127" i="19"/>
  <c r="O126" i="19"/>
  <c r="J126" i="19"/>
  <c r="O125" i="19"/>
  <c r="J125" i="19"/>
  <c r="L122" i="19"/>
  <c r="L135" i="19" s="1"/>
  <c r="O109" i="19"/>
  <c r="J109" i="19"/>
  <c r="O108" i="19"/>
  <c r="J108" i="19"/>
  <c r="O107" i="19"/>
  <c r="J107" i="19"/>
  <c r="O106" i="19"/>
  <c r="J106" i="19"/>
  <c r="O105" i="19"/>
  <c r="J105" i="19"/>
  <c r="O104" i="19"/>
  <c r="J104" i="19"/>
  <c r="O103" i="19"/>
  <c r="J103" i="19"/>
  <c r="O102" i="19"/>
  <c r="J102" i="19"/>
  <c r="E122" i="19"/>
  <c r="D122" i="19"/>
  <c r="C122" i="19"/>
  <c r="O92" i="19"/>
  <c r="J92" i="19"/>
  <c r="O91" i="19"/>
  <c r="J91" i="19"/>
  <c r="O90" i="19"/>
  <c r="J90" i="19"/>
  <c r="O89" i="19"/>
  <c r="J89" i="19"/>
  <c r="O88" i="19"/>
  <c r="J88" i="19"/>
  <c r="O87" i="19"/>
  <c r="J87" i="19"/>
  <c r="O86" i="19"/>
  <c r="J86" i="19"/>
  <c r="O85" i="19"/>
  <c r="J85" i="19"/>
  <c r="O84" i="19"/>
  <c r="J84" i="19"/>
  <c r="O83" i="19"/>
  <c r="J83" i="19"/>
  <c r="O82" i="19"/>
  <c r="J82" i="19"/>
  <c r="O81" i="19"/>
  <c r="J81" i="19"/>
  <c r="I122" i="19"/>
  <c r="F122" i="19"/>
  <c r="O71" i="19"/>
  <c r="J71" i="19"/>
  <c r="O70" i="19"/>
  <c r="J70" i="19"/>
  <c r="O69" i="19"/>
  <c r="J69" i="19"/>
  <c r="O68" i="19"/>
  <c r="J68" i="19"/>
  <c r="O67" i="19"/>
  <c r="J67" i="19"/>
  <c r="O66" i="19"/>
  <c r="J66" i="19"/>
  <c r="O65" i="19"/>
  <c r="J65" i="19"/>
  <c r="O64" i="19"/>
  <c r="J64" i="19"/>
  <c r="O63" i="19"/>
  <c r="J63" i="19"/>
  <c r="O62" i="19"/>
  <c r="J62" i="19"/>
  <c r="O61" i="19"/>
  <c r="J61" i="19"/>
  <c r="O60" i="19"/>
  <c r="J60" i="19"/>
  <c r="O50" i="19"/>
  <c r="J50" i="19"/>
  <c r="O49" i="19"/>
  <c r="J49" i="19"/>
  <c r="O48" i="19"/>
  <c r="J48" i="19"/>
  <c r="O47" i="19"/>
  <c r="J47" i="19"/>
  <c r="O46" i="19"/>
  <c r="J46" i="19"/>
  <c r="O45" i="19"/>
  <c r="J45" i="19"/>
  <c r="O44" i="19"/>
  <c r="J44" i="19"/>
  <c r="O43" i="19"/>
  <c r="J43" i="19"/>
  <c r="O42" i="19"/>
  <c r="J42" i="19"/>
  <c r="O41" i="19"/>
  <c r="J41" i="19"/>
  <c r="O40" i="19"/>
  <c r="J40" i="19"/>
  <c r="O39" i="19"/>
  <c r="J39" i="19"/>
  <c r="O29" i="19"/>
  <c r="J29" i="19"/>
  <c r="O28" i="19"/>
  <c r="J28" i="19"/>
  <c r="O27" i="19"/>
  <c r="J27" i="19"/>
  <c r="O26" i="19"/>
  <c r="J26" i="19"/>
  <c r="O25" i="19"/>
  <c r="J25" i="19"/>
  <c r="O24" i="19"/>
  <c r="J24" i="19"/>
  <c r="O23" i="19"/>
  <c r="J23" i="19"/>
  <c r="O22" i="19"/>
  <c r="J22" i="19"/>
  <c r="O21" i="19"/>
  <c r="J21" i="19"/>
  <c r="O20" i="19"/>
  <c r="J20" i="19"/>
  <c r="O19" i="19"/>
  <c r="J19" i="19"/>
  <c r="H15" i="19"/>
  <c r="G15" i="19"/>
  <c r="E8" i="19"/>
  <c r="J3" i="19"/>
  <c r="J130" i="18"/>
  <c r="J129" i="18"/>
  <c r="J127" i="18"/>
  <c r="J125" i="18"/>
  <c r="J106" i="18"/>
  <c r="J107" i="18"/>
  <c r="J39" i="18"/>
  <c r="J63" i="18"/>
  <c r="J66" i="18"/>
  <c r="J67" i="18"/>
  <c r="J68" i="18"/>
  <c r="J46" i="18"/>
  <c r="J47" i="18"/>
  <c r="J48" i="18"/>
  <c r="J49" i="18"/>
  <c r="J19" i="18"/>
  <c r="J22" i="18"/>
  <c r="J26" i="18"/>
  <c r="J109" i="18"/>
  <c r="J105" i="18"/>
  <c r="J104" i="18"/>
  <c r="J103" i="18"/>
  <c r="J102" i="18"/>
  <c r="J92" i="18"/>
  <c r="J91" i="18"/>
  <c r="J90" i="18"/>
  <c r="J89" i="18"/>
  <c r="J88" i="18"/>
  <c r="J87" i="18"/>
  <c r="J86" i="18"/>
  <c r="J85" i="18"/>
  <c r="J84" i="18"/>
  <c r="J83" i="18"/>
  <c r="J82" i="18"/>
  <c r="J81" i="18"/>
  <c r="J71" i="18"/>
  <c r="J70" i="18"/>
  <c r="J25" i="18"/>
  <c r="J24" i="18"/>
  <c r="O18" i="18"/>
  <c r="O36" i="18" s="1"/>
  <c r="E8" i="18"/>
  <c r="J3" i="18"/>
  <c r="J120" i="19" l="1"/>
  <c r="O120" i="19"/>
  <c r="J99" i="18"/>
  <c r="J99" i="19"/>
  <c r="J57" i="19"/>
  <c r="J78" i="19"/>
  <c r="O57" i="19"/>
  <c r="O78" i="19"/>
  <c r="J36" i="19"/>
  <c r="O99" i="19"/>
  <c r="O131" i="19"/>
  <c r="J108" i="18"/>
  <c r="J64" i="18"/>
  <c r="J60" i="18"/>
  <c r="J62" i="18"/>
  <c r="J61" i="18"/>
  <c r="J69" i="18"/>
  <c r="J28" i="18"/>
  <c r="J44" i="18"/>
  <c r="J45" i="18"/>
  <c r="J43" i="18"/>
  <c r="J50" i="18"/>
  <c r="J42" i="18"/>
  <c r="J41" i="18"/>
  <c r="J40" i="18"/>
  <c r="J27" i="18"/>
  <c r="J126" i="18"/>
  <c r="J131" i="19"/>
  <c r="H122" i="19"/>
  <c r="H135" i="19" s="1"/>
  <c r="G122" i="19"/>
  <c r="G135" i="19" s="1"/>
  <c r="K122" i="19"/>
  <c r="I133" i="19"/>
  <c r="I136" i="19" s="1"/>
  <c r="I135" i="19"/>
  <c r="C133" i="19"/>
  <c r="C136" i="19" s="1"/>
  <c r="C135" i="19"/>
  <c r="F133" i="19"/>
  <c r="F136" i="19" s="1"/>
  <c r="F135" i="19"/>
  <c r="D135" i="19"/>
  <c r="D133" i="19"/>
  <c r="D136" i="19" s="1"/>
  <c r="E135" i="19"/>
  <c r="E133" i="19"/>
  <c r="E136" i="19" s="1"/>
  <c r="L133" i="19"/>
  <c r="L136" i="19" s="1"/>
  <c r="J128" i="18"/>
  <c r="K133" i="18"/>
  <c r="K136" i="18" s="1"/>
  <c r="C135" i="18"/>
  <c r="D135" i="18"/>
  <c r="J23" i="18"/>
  <c r="J21" i="18"/>
  <c r="J29" i="18"/>
  <c r="L133" i="18"/>
  <c r="L136" i="18" s="1"/>
  <c r="L135" i="18"/>
  <c r="J125" i="17"/>
  <c r="J120" i="18" l="1"/>
  <c r="J131" i="18"/>
  <c r="J78" i="18"/>
  <c r="J57" i="18"/>
  <c r="J122" i="19"/>
  <c r="J133" i="19" s="1"/>
  <c r="J136" i="19" s="1"/>
  <c r="N135" i="19"/>
  <c r="N136" i="19"/>
  <c r="I133" i="18"/>
  <c r="I136" i="18" s="1"/>
  <c r="I135" i="18"/>
  <c r="O122" i="19"/>
  <c r="O133" i="19" s="1"/>
  <c r="O136" i="19" s="1"/>
  <c r="G135" i="18"/>
  <c r="H135" i="18"/>
  <c r="H133" i="19"/>
  <c r="H136" i="19" s="1"/>
  <c r="K133" i="19"/>
  <c r="K136" i="19" s="1"/>
  <c r="K135" i="19"/>
  <c r="E133" i="18"/>
  <c r="E136" i="18" s="1"/>
  <c r="D133" i="18"/>
  <c r="D136" i="18" s="1"/>
  <c r="G133" i="19"/>
  <c r="G136" i="19" s="1"/>
  <c r="K135" i="18"/>
  <c r="F133" i="18"/>
  <c r="F136" i="18" s="1"/>
  <c r="J122" i="18" l="1"/>
  <c r="J135" i="18" s="1"/>
  <c r="O135" i="18"/>
  <c r="O133" i="18"/>
  <c r="O136" i="18" s="1"/>
  <c r="J135" i="19"/>
  <c r="O135" i="19"/>
  <c r="E135" i="18"/>
  <c r="F135" i="18"/>
  <c r="J133" i="18" l="1"/>
  <c r="J136" i="18" s="1"/>
  <c r="N131" i="14"/>
  <c r="N122" i="14"/>
  <c r="N131" i="10"/>
  <c r="N122" i="10" l="1"/>
  <c r="N135" i="14"/>
  <c r="N133" i="14"/>
  <c r="N136" i="14" s="1"/>
  <c r="N133" i="10" l="1"/>
  <c r="N136" i="10" s="1"/>
  <c r="N135" i="10"/>
  <c r="L6" i="9"/>
  <c r="O134" i="17"/>
  <c r="J134" i="17"/>
  <c r="L131" i="17"/>
  <c r="K131" i="17"/>
  <c r="I131" i="17"/>
  <c r="H131" i="17"/>
  <c r="G131" i="17"/>
  <c r="F131" i="17"/>
  <c r="E131" i="17"/>
  <c r="D131" i="17"/>
  <c r="C131" i="17"/>
  <c r="O130" i="17"/>
  <c r="O129" i="17"/>
  <c r="O128" i="17"/>
  <c r="J128" i="17"/>
  <c r="O127" i="17"/>
  <c r="J127" i="17"/>
  <c r="O126" i="17"/>
  <c r="J126" i="17"/>
  <c r="O125" i="17"/>
  <c r="O109" i="17"/>
  <c r="J109" i="17"/>
  <c r="O108" i="17"/>
  <c r="J108" i="17"/>
  <c r="O107" i="17"/>
  <c r="J107" i="17"/>
  <c r="O106" i="17"/>
  <c r="J106" i="17"/>
  <c r="O105" i="17"/>
  <c r="J105" i="17"/>
  <c r="O104" i="17"/>
  <c r="J104" i="17"/>
  <c r="O103" i="17"/>
  <c r="J103" i="17"/>
  <c r="O102" i="17"/>
  <c r="J102" i="17"/>
  <c r="L122" i="17"/>
  <c r="C122" i="17"/>
  <c r="O92" i="17"/>
  <c r="J92" i="17"/>
  <c r="O91" i="17"/>
  <c r="J91" i="17"/>
  <c r="O90" i="17"/>
  <c r="J90" i="17"/>
  <c r="O89" i="17"/>
  <c r="J89" i="17"/>
  <c r="O88" i="17"/>
  <c r="J88" i="17"/>
  <c r="O87" i="17"/>
  <c r="J87" i="17"/>
  <c r="O86" i="17"/>
  <c r="J86" i="17"/>
  <c r="O85" i="17"/>
  <c r="J85" i="17"/>
  <c r="O84" i="17"/>
  <c r="J84" i="17"/>
  <c r="O83" i="17"/>
  <c r="J83" i="17"/>
  <c r="O82" i="17"/>
  <c r="J82" i="17"/>
  <c r="O81" i="17"/>
  <c r="J81" i="17"/>
  <c r="F122" i="17"/>
  <c r="F135" i="17" s="1"/>
  <c r="O71" i="17"/>
  <c r="J71" i="17"/>
  <c r="O70" i="17"/>
  <c r="J70" i="17"/>
  <c r="O69" i="17"/>
  <c r="J69" i="17"/>
  <c r="O68" i="17"/>
  <c r="J68" i="17"/>
  <c r="O67" i="17"/>
  <c r="J67" i="17"/>
  <c r="O66" i="17"/>
  <c r="J66" i="17"/>
  <c r="O65" i="17"/>
  <c r="J65" i="17"/>
  <c r="O64" i="17"/>
  <c r="J64" i="17"/>
  <c r="O63" i="17"/>
  <c r="J63" i="17"/>
  <c r="O62" i="17"/>
  <c r="J62" i="17"/>
  <c r="O61" i="17"/>
  <c r="J61" i="17"/>
  <c r="O60" i="17"/>
  <c r="J60" i="17"/>
  <c r="O50" i="17"/>
  <c r="J50" i="17"/>
  <c r="O49" i="17"/>
  <c r="J49" i="17"/>
  <c r="O48" i="17"/>
  <c r="J48" i="17"/>
  <c r="O47" i="17"/>
  <c r="J47" i="17"/>
  <c r="O46" i="17"/>
  <c r="J46" i="17"/>
  <c r="O45" i="17"/>
  <c r="J45" i="17"/>
  <c r="O44" i="17"/>
  <c r="J44" i="17"/>
  <c r="O43" i="17"/>
  <c r="J43" i="17"/>
  <c r="O42" i="17"/>
  <c r="J42" i="17"/>
  <c r="O41" i="17"/>
  <c r="J41" i="17"/>
  <c r="O40" i="17"/>
  <c r="J40" i="17"/>
  <c r="O39" i="17"/>
  <c r="J39" i="17"/>
  <c r="O29" i="17"/>
  <c r="J29" i="17"/>
  <c r="O28" i="17"/>
  <c r="J28" i="17"/>
  <c r="O27" i="17"/>
  <c r="J27" i="17"/>
  <c r="O26" i="17"/>
  <c r="J26" i="17"/>
  <c r="O25" i="17"/>
  <c r="J25" i="17"/>
  <c r="O24" i="17"/>
  <c r="J24" i="17"/>
  <c r="O23" i="17"/>
  <c r="J23" i="17"/>
  <c r="O22" i="17"/>
  <c r="J22" i="17"/>
  <c r="O21" i="17"/>
  <c r="J21" i="17"/>
  <c r="O20" i="17"/>
  <c r="J20" i="17"/>
  <c r="O19" i="17"/>
  <c r="J19" i="17"/>
  <c r="H15" i="17"/>
  <c r="G15" i="17"/>
  <c r="E8" i="17"/>
  <c r="J3" i="17"/>
  <c r="O134" i="16"/>
  <c r="L131" i="16"/>
  <c r="K131" i="16"/>
  <c r="I131" i="16"/>
  <c r="H131" i="16"/>
  <c r="G131" i="16"/>
  <c r="D131" i="16"/>
  <c r="C131" i="16"/>
  <c r="O130" i="16"/>
  <c r="J130" i="16"/>
  <c r="O129" i="16"/>
  <c r="J129" i="16"/>
  <c r="O128" i="16"/>
  <c r="J128" i="16"/>
  <c r="O127" i="16"/>
  <c r="J127" i="16"/>
  <c r="O126" i="16"/>
  <c r="J126" i="16"/>
  <c r="O125" i="16"/>
  <c r="J125" i="16"/>
  <c r="F131" i="16"/>
  <c r="E131" i="16"/>
  <c r="C122" i="16"/>
  <c r="O109" i="16"/>
  <c r="J109" i="16"/>
  <c r="O108" i="16"/>
  <c r="J108" i="16"/>
  <c r="O107" i="16"/>
  <c r="J107" i="16"/>
  <c r="O106" i="16"/>
  <c r="J106" i="16"/>
  <c r="O105" i="16"/>
  <c r="J105" i="16"/>
  <c r="O104" i="16"/>
  <c r="J104" i="16"/>
  <c r="O103" i="16"/>
  <c r="J103" i="16"/>
  <c r="O102" i="16"/>
  <c r="O92" i="16"/>
  <c r="J92" i="16"/>
  <c r="O91" i="16"/>
  <c r="J91" i="16"/>
  <c r="O90" i="16"/>
  <c r="J90" i="16"/>
  <c r="O89" i="16"/>
  <c r="J89" i="16"/>
  <c r="O88" i="16"/>
  <c r="J88" i="16"/>
  <c r="O87" i="16"/>
  <c r="J87" i="16"/>
  <c r="O86" i="16"/>
  <c r="J86" i="16"/>
  <c r="O85" i="16"/>
  <c r="J85" i="16"/>
  <c r="O84" i="16"/>
  <c r="J84" i="16"/>
  <c r="O83" i="16"/>
  <c r="J83" i="16"/>
  <c r="O82" i="16"/>
  <c r="J82" i="16"/>
  <c r="O81" i="16"/>
  <c r="L122" i="16"/>
  <c r="K122" i="16"/>
  <c r="E122" i="16"/>
  <c r="O71" i="16"/>
  <c r="J71" i="16"/>
  <c r="O70" i="16"/>
  <c r="J70" i="16"/>
  <c r="O69" i="16"/>
  <c r="J69" i="16"/>
  <c r="O68" i="16"/>
  <c r="J68" i="16"/>
  <c r="O67" i="16"/>
  <c r="J67" i="16"/>
  <c r="O66" i="16"/>
  <c r="J66" i="16"/>
  <c r="O65" i="16"/>
  <c r="J65" i="16"/>
  <c r="O64" i="16"/>
  <c r="J64" i="16"/>
  <c r="O63" i="16"/>
  <c r="J63" i="16"/>
  <c r="O62" i="16"/>
  <c r="J62" i="16"/>
  <c r="O61" i="16"/>
  <c r="J61" i="16"/>
  <c r="O60" i="16"/>
  <c r="J60" i="16"/>
  <c r="O50" i="16"/>
  <c r="J50" i="16"/>
  <c r="O49" i="16"/>
  <c r="J49" i="16"/>
  <c r="O48" i="16"/>
  <c r="J48" i="16"/>
  <c r="O47" i="16"/>
  <c r="J47" i="16"/>
  <c r="O46" i="16"/>
  <c r="J46" i="16"/>
  <c r="O45" i="16"/>
  <c r="J45" i="16"/>
  <c r="O44" i="16"/>
  <c r="J44" i="16"/>
  <c r="O43" i="16"/>
  <c r="J43" i="16"/>
  <c r="O42" i="16"/>
  <c r="J42" i="16"/>
  <c r="O41" i="16"/>
  <c r="J41" i="16"/>
  <c r="O40" i="16"/>
  <c r="J40" i="16"/>
  <c r="O39" i="16"/>
  <c r="J39" i="16"/>
  <c r="O29" i="16"/>
  <c r="J29" i="16"/>
  <c r="O28" i="16"/>
  <c r="J28" i="16"/>
  <c r="O27" i="16"/>
  <c r="J27" i="16"/>
  <c r="O26" i="16"/>
  <c r="J26" i="16"/>
  <c r="O25" i="16"/>
  <c r="J25" i="16"/>
  <c r="O24" i="16"/>
  <c r="J24" i="16"/>
  <c r="O23" i="16"/>
  <c r="J23" i="16"/>
  <c r="O22" i="16"/>
  <c r="J22" i="16"/>
  <c r="O21" i="16"/>
  <c r="J21" i="16"/>
  <c r="O20" i="16"/>
  <c r="J20" i="16"/>
  <c r="O19" i="16"/>
  <c r="J19" i="16"/>
  <c r="E8" i="16"/>
  <c r="J3" i="16"/>
  <c r="O120" i="16" l="1"/>
  <c r="J120" i="17"/>
  <c r="O120" i="17"/>
  <c r="O99" i="16"/>
  <c r="J99" i="17"/>
  <c r="J36" i="17"/>
  <c r="J57" i="16"/>
  <c r="J78" i="16"/>
  <c r="O57" i="16"/>
  <c r="O78" i="16"/>
  <c r="J36" i="16"/>
  <c r="J57" i="17"/>
  <c r="J78" i="17"/>
  <c r="C133" i="16"/>
  <c r="C136" i="16" s="1"/>
  <c r="H122" i="16"/>
  <c r="H135" i="16" s="1"/>
  <c r="K122" i="17"/>
  <c r="K135" i="17" s="1"/>
  <c r="G122" i="17"/>
  <c r="O131" i="16"/>
  <c r="J131" i="17"/>
  <c r="I122" i="17"/>
  <c r="E122" i="17"/>
  <c r="E135" i="17" s="1"/>
  <c r="D122" i="17"/>
  <c r="D133" i="17" s="1"/>
  <c r="D136" i="17" s="1"/>
  <c r="O99" i="17"/>
  <c r="O57" i="17"/>
  <c r="O78" i="17"/>
  <c r="H122" i="17"/>
  <c r="O131" i="17"/>
  <c r="I122" i="16"/>
  <c r="I135" i="16" s="1"/>
  <c r="D122" i="16"/>
  <c r="D135" i="16" s="1"/>
  <c r="G122" i="16"/>
  <c r="G135" i="16" s="1"/>
  <c r="F133" i="17"/>
  <c r="F136" i="17" s="1"/>
  <c r="L133" i="17"/>
  <c r="L136" i="17" s="1"/>
  <c r="L135" i="17"/>
  <c r="C133" i="17"/>
  <c r="C136" i="17" s="1"/>
  <c r="C135" i="17"/>
  <c r="K133" i="16"/>
  <c r="K136" i="16" s="1"/>
  <c r="J131" i="16"/>
  <c r="F122" i="16"/>
  <c r="F133" i="16" s="1"/>
  <c r="F136" i="16" s="1"/>
  <c r="E135" i="16"/>
  <c r="E133" i="16"/>
  <c r="E136" i="16" s="1"/>
  <c r="L135" i="16"/>
  <c r="L133" i="16"/>
  <c r="L136" i="16" s="1"/>
  <c r="J102" i="16"/>
  <c r="J120" i="16" s="1"/>
  <c r="C135" i="16"/>
  <c r="K135" i="16"/>
  <c r="J81" i="16"/>
  <c r="J99" i="16" s="1"/>
  <c r="K133" i="17" l="1"/>
  <c r="K136" i="17" s="1"/>
  <c r="E133" i="17"/>
  <c r="E136" i="17" s="1"/>
  <c r="I133" i="17"/>
  <c r="I136" i="17" s="1"/>
  <c r="I135" i="17"/>
  <c r="H133" i="17"/>
  <c r="H136" i="17" s="1"/>
  <c r="H135" i="17"/>
  <c r="G133" i="17"/>
  <c r="G136" i="17" s="1"/>
  <c r="G135" i="17"/>
  <c r="J122" i="16"/>
  <c r="J133" i="16" s="1"/>
  <c r="J136" i="16" s="1"/>
  <c r="I133" i="16"/>
  <c r="I136" i="16" s="1"/>
  <c r="D135" i="17"/>
  <c r="D133" i="16"/>
  <c r="D136" i="16" s="1"/>
  <c r="O122" i="16"/>
  <c r="O133" i="16" s="1"/>
  <c r="O136" i="16" s="1"/>
  <c r="H133" i="16"/>
  <c r="H136" i="16" s="1"/>
  <c r="G133" i="16"/>
  <c r="G136" i="16" s="1"/>
  <c r="J122" i="17"/>
  <c r="J135" i="17" s="1"/>
  <c r="O122" i="17"/>
  <c r="F135" i="16"/>
  <c r="O135" i="16" l="1"/>
  <c r="J133" i="17"/>
  <c r="J136" i="17" s="1"/>
  <c r="K142" i="17" s="1"/>
  <c r="O133" i="17"/>
  <c r="O136" i="17" s="1"/>
  <c r="O135" i="17"/>
  <c r="J135" i="16"/>
  <c r="O134" i="15"/>
  <c r="J134" i="15"/>
  <c r="L131" i="15"/>
  <c r="K131" i="15"/>
  <c r="I131" i="15"/>
  <c r="H131" i="15"/>
  <c r="G131" i="15"/>
  <c r="D131" i="15"/>
  <c r="C131" i="15"/>
  <c r="O130" i="15"/>
  <c r="J130" i="15"/>
  <c r="O129" i="15"/>
  <c r="J129" i="15"/>
  <c r="O128" i="15"/>
  <c r="J128" i="15"/>
  <c r="J128" i="9" s="1"/>
  <c r="O127" i="15"/>
  <c r="J127" i="15"/>
  <c r="O126" i="15"/>
  <c r="J126" i="15"/>
  <c r="O125" i="15"/>
  <c r="O109" i="15"/>
  <c r="J109" i="15"/>
  <c r="O108" i="15"/>
  <c r="J108" i="15"/>
  <c r="O107" i="15"/>
  <c r="J107" i="15"/>
  <c r="O106" i="15"/>
  <c r="J106" i="15"/>
  <c r="O105" i="15"/>
  <c r="J105" i="15"/>
  <c r="O104" i="15"/>
  <c r="J104" i="15"/>
  <c r="O103" i="15"/>
  <c r="J103" i="15"/>
  <c r="O102" i="15"/>
  <c r="O92" i="15"/>
  <c r="O91" i="15"/>
  <c r="J91" i="15"/>
  <c r="O90" i="15"/>
  <c r="O89" i="15"/>
  <c r="O88" i="15"/>
  <c r="O87" i="15"/>
  <c r="O86" i="15"/>
  <c r="O85" i="15"/>
  <c r="O84" i="15"/>
  <c r="O83" i="15"/>
  <c r="O82" i="15"/>
  <c r="O81" i="15"/>
  <c r="K122" i="15"/>
  <c r="H122" i="15"/>
  <c r="H135" i="15" s="1"/>
  <c r="G122" i="15"/>
  <c r="G135" i="15" s="1"/>
  <c r="O71" i="15"/>
  <c r="J71" i="15"/>
  <c r="O70" i="15"/>
  <c r="O69" i="15"/>
  <c r="O68" i="15"/>
  <c r="O67" i="15"/>
  <c r="O66" i="15"/>
  <c r="O65" i="15"/>
  <c r="O64" i="15"/>
  <c r="J64" i="15"/>
  <c r="O63" i="15"/>
  <c r="O62" i="15"/>
  <c r="O61" i="15"/>
  <c r="O60" i="15"/>
  <c r="O50" i="15"/>
  <c r="O49" i="15"/>
  <c r="O48" i="15"/>
  <c r="O47" i="15"/>
  <c r="O46" i="15"/>
  <c r="O45" i="15"/>
  <c r="O44" i="15"/>
  <c r="O43" i="15"/>
  <c r="O42" i="15"/>
  <c r="O41" i="15"/>
  <c r="O40" i="15"/>
  <c r="O39" i="15"/>
  <c r="O29" i="15"/>
  <c r="J29" i="15"/>
  <c r="O28" i="15"/>
  <c r="O27" i="15"/>
  <c r="O26" i="15"/>
  <c r="O25" i="15"/>
  <c r="O24" i="15"/>
  <c r="O23" i="15"/>
  <c r="O22" i="15"/>
  <c r="J22" i="15"/>
  <c r="O21" i="15"/>
  <c r="O20" i="15"/>
  <c r="O19" i="15"/>
  <c r="H15" i="15"/>
  <c r="G15" i="15"/>
  <c r="E8" i="15"/>
  <c r="J3" i="15"/>
  <c r="O120" i="15" l="1"/>
  <c r="J65" i="15"/>
  <c r="J92" i="15"/>
  <c r="J20" i="15"/>
  <c r="J23" i="15"/>
  <c r="J26" i="15"/>
  <c r="J43" i="15"/>
  <c r="L122" i="15"/>
  <c r="L133" i="15" s="1"/>
  <c r="L136" i="15" s="1"/>
  <c r="J85" i="15"/>
  <c r="J90" i="15"/>
  <c r="J46" i="15"/>
  <c r="J24" i="15"/>
  <c r="J63" i="15"/>
  <c r="J69" i="15"/>
  <c r="J21" i="15"/>
  <c r="J27" i="15"/>
  <c r="J44" i="15"/>
  <c r="J49" i="15"/>
  <c r="J83" i="15"/>
  <c r="J86" i="15"/>
  <c r="J62" i="15"/>
  <c r="J88" i="15"/>
  <c r="J47" i="15"/>
  <c r="J61" i="15"/>
  <c r="J67" i="15"/>
  <c r="J81" i="15"/>
  <c r="J48" i="15"/>
  <c r="J19" i="15"/>
  <c r="J25" i="15"/>
  <c r="J68" i="15"/>
  <c r="J41" i="15"/>
  <c r="J66" i="15"/>
  <c r="J70" i="15"/>
  <c r="O99" i="15"/>
  <c r="J84" i="15"/>
  <c r="J28" i="15"/>
  <c r="J40" i="15"/>
  <c r="J42" i="15"/>
  <c r="J45" i="15"/>
  <c r="J50" i="15"/>
  <c r="I122" i="15"/>
  <c r="I133" i="15" s="1"/>
  <c r="I136" i="15" s="1"/>
  <c r="J82" i="15"/>
  <c r="J87" i="15"/>
  <c r="J89" i="15"/>
  <c r="O131" i="15"/>
  <c r="E131" i="15"/>
  <c r="F131" i="15"/>
  <c r="J102" i="15"/>
  <c r="J120" i="15" s="1"/>
  <c r="D122" i="15"/>
  <c r="D133" i="15" s="1"/>
  <c r="C122" i="15"/>
  <c r="C135" i="15" s="1"/>
  <c r="O78" i="15"/>
  <c r="J60" i="15"/>
  <c r="O57" i="15"/>
  <c r="K135" i="15"/>
  <c r="K133" i="15"/>
  <c r="K136" i="15" s="1"/>
  <c r="G133" i="15"/>
  <c r="G136" i="15" s="1"/>
  <c r="H133" i="15"/>
  <c r="H136" i="15" s="1"/>
  <c r="J39" i="15"/>
  <c r="J125" i="15"/>
  <c r="J57" i="15" l="1"/>
  <c r="J99" i="15"/>
  <c r="J78" i="15"/>
  <c r="J36" i="15"/>
  <c r="L135" i="15"/>
  <c r="I135" i="15"/>
  <c r="D136" i="15"/>
  <c r="D135" i="15"/>
  <c r="C133" i="15"/>
  <c r="C136" i="15" s="1"/>
  <c r="J131" i="15"/>
  <c r="F122" i="15"/>
  <c r="F133" i="15" s="1"/>
  <c r="F136" i="15" s="1"/>
  <c r="O122" i="15"/>
  <c r="O135" i="15" s="1"/>
  <c r="E122" i="15"/>
  <c r="E135" i="15" s="1"/>
  <c r="J122" i="15" l="1"/>
  <c r="J135" i="15" s="1"/>
  <c r="O133" i="15"/>
  <c r="O136" i="15" s="1"/>
  <c r="F135" i="15"/>
  <c r="E133" i="15"/>
  <c r="E136" i="15" s="1"/>
  <c r="H15" i="10"/>
  <c r="G15" i="10"/>
  <c r="J133" i="15" l="1"/>
  <c r="J136" i="15" s="1"/>
  <c r="J125" i="14"/>
  <c r="J134" i="14"/>
  <c r="J126" i="14"/>
  <c r="J127" i="14"/>
  <c r="J129" i="14"/>
  <c r="J130" i="14"/>
  <c r="O106" i="14" l="1"/>
  <c r="O107" i="14"/>
  <c r="O108" i="14"/>
  <c r="O109" i="14"/>
  <c r="O134" i="14" l="1"/>
  <c r="O130" i="14"/>
  <c r="O129" i="14"/>
  <c r="O127" i="14"/>
  <c r="O126" i="14"/>
  <c r="O125" i="14"/>
  <c r="J109" i="14"/>
  <c r="J108" i="14"/>
  <c r="J107" i="14"/>
  <c r="J106" i="14"/>
  <c r="O105" i="14"/>
  <c r="J105" i="14"/>
  <c r="O104" i="14"/>
  <c r="J104" i="14"/>
  <c r="O103" i="14"/>
  <c r="J103" i="14"/>
  <c r="O102" i="14"/>
  <c r="J102" i="14"/>
  <c r="O92" i="14"/>
  <c r="J92" i="14"/>
  <c r="O91" i="14"/>
  <c r="J91" i="14"/>
  <c r="O90" i="14"/>
  <c r="J90" i="14"/>
  <c r="O89" i="14"/>
  <c r="J89" i="14"/>
  <c r="O88" i="14"/>
  <c r="J88" i="14"/>
  <c r="O87" i="14"/>
  <c r="J87" i="14"/>
  <c r="O86" i="14"/>
  <c r="J86" i="14"/>
  <c r="O85" i="14"/>
  <c r="J85" i="14"/>
  <c r="O84" i="14"/>
  <c r="J84" i="14"/>
  <c r="O83" i="14"/>
  <c r="J83" i="14"/>
  <c r="O82" i="14"/>
  <c r="J82" i="14"/>
  <c r="O81" i="14"/>
  <c r="J81" i="14"/>
  <c r="L122" i="14"/>
  <c r="L131" i="14" s="1"/>
  <c r="O71" i="14"/>
  <c r="J71" i="14"/>
  <c r="O70" i="14"/>
  <c r="J70" i="14"/>
  <c r="O69" i="14"/>
  <c r="J69" i="14"/>
  <c r="O68" i="14"/>
  <c r="J68" i="14"/>
  <c r="O67" i="14"/>
  <c r="J67" i="14"/>
  <c r="O66" i="14"/>
  <c r="J66" i="14"/>
  <c r="O65" i="14"/>
  <c r="J65" i="14"/>
  <c r="O64" i="14"/>
  <c r="J64" i="14"/>
  <c r="O63" i="14"/>
  <c r="J63" i="14"/>
  <c r="O62" i="14"/>
  <c r="J62" i="14"/>
  <c r="O61" i="14"/>
  <c r="J61" i="14"/>
  <c r="O60" i="14"/>
  <c r="J60" i="14"/>
  <c r="O50" i="14"/>
  <c r="J50" i="14"/>
  <c r="O49" i="14"/>
  <c r="J49" i="14"/>
  <c r="O48" i="14"/>
  <c r="J48" i="14"/>
  <c r="O47" i="14"/>
  <c r="J47" i="14"/>
  <c r="O46" i="14"/>
  <c r="J46" i="14"/>
  <c r="O45" i="14"/>
  <c r="J45" i="14"/>
  <c r="O44" i="14"/>
  <c r="J44" i="14"/>
  <c r="O43" i="14"/>
  <c r="J43" i="14"/>
  <c r="O42" i="14"/>
  <c r="J42" i="14"/>
  <c r="O41" i="14"/>
  <c r="J41" i="14"/>
  <c r="O40" i="14"/>
  <c r="J40" i="14"/>
  <c r="O39" i="14"/>
  <c r="J39" i="14"/>
  <c r="O29" i="14"/>
  <c r="J29" i="14"/>
  <c r="O28" i="14"/>
  <c r="J28" i="14"/>
  <c r="O27" i="14"/>
  <c r="J27" i="14"/>
  <c r="O26" i="14"/>
  <c r="J26" i="14"/>
  <c r="O25" i="14"/>
  <c r="J25" i="14"/>
  <c r="O24" i="14"/>
  <c r="J24" i="14"/>
  <c r="O23" i="14"/>
  <c r="J23" i="14"/>
  <c r="O22" i="14"/>
  <c r="J22" i="14"/>
  <c r="O21" i="14"/>
  <c r="J21" i="14"/>
  <c r="O20" i="14"/>
  <c r="J20" i="14"/>
  <c r="O19" i="14"/>
  <c r="J19" i="14"/>
  <c r="H15" i="14"/>
  <c r="G15" i="14"/>
  <c r="E8" i="14"/>
  <c r="J3" i="14"/>
  <c r="J120" i="14" l="1"/>
  <c r="O120" i="14"/>
  <c r="O99" i="14"/>
  <c r="O78" i="14"/>
  <c r="O57" i="14"/>
  <c r="J36" i="14"/>
  <c r="O35" i="14"/>
  <c r="J78" i="14"/>
  <c r="J99" i="14"/>
  <c r="J57" i="14"/>
  <c r="G122" i="14"/>
  <c r="G131" i="14" s="1"/>
  <c r="H122" i="14"/>
  <c r="H131" i="14" s="1"/>
  <c r="F122" i="14"/>
  <c r="F131" i="14" s="1"/>
  <c r="D122" i="14"/>
  <c r="C122" i="14"/>
  <c r="I122" i="14"/>
  <c r="E122" i="14"/>
  <c r="E131" i="14" s="1"/>
  <c r="K122" i="14"/>
  <c r="L135" i="14"/>
  <c r="L133" i="14"/>
  <c r="L136" i="14" s="1"/>
  <c r="L122" i="10"/>
  <c r="L128" i="10" s="1"/>
  <c r="J125" i="10"/>
  <c r="J126" i="10"/>
  <c r="J127" i="10"/>
  <c r="J127" i="9" s="1"/>
  <c r="J60" i="10"/>
  <c r="J61" i="10"/>
  <c r="J62" i="10"/>
  <c r="J63" i="10"/>
  <c r="J64" i="10"/>
  <c r="J65" i="10"/>
  <c r="J66" i="10"/>
  <c r="J67" i="10"/>
  <c r="J67" i="9" s="1"/>
  <c r="J68" i="10"/>
  <c r="J69" i="10"/>
  <c r="J70" i="10"/>
  <c r="J71" i="10"/>
  <c r="J71" i="9" s="1"/>
  <c r="J102" i="10"/>
  <c r="J103" i="10"/>
  <c r="J104" i="10"/>
  <c r="J105" i="10"/>
  <c r="J106" i="10"/>
  <c r="J107" i="10"/>
  <c r="J108" i="10"/>
  <c r="J109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2" i="9" s="1"/>
  <c r="J134" i="10"/>
  <c r="J107" i="11"/>
  <c r="J108" i="11"/>
  <c r="J109" i="11"/>
  <c r="J102" i="11"/>
  <c r="J103" i="11"/>
  <c r="J104" i="11"/>
  <c r="J105" i="11"/>
  <c r="J106" i="11"/>
  <c r="O106" i="10"/>
  <c r="O107" i="10"/>
  <c r="O108" i="10"/>
  <c r="O109" i="10"/>
  <c r="O102" i="10"/>
  <c r="O103" i="10"/>
  <c r="O104" i="10"/>
  <c r="O105" i="10"/>
  <c r="O60" i="10"/>
  <c r="O61" i="10"/>
  <c r="O62" i="10"/>
  <c r="O63" i="10"/>
  <c r="O64" i="10"/>
  <c r="O65" i="10"/>
  <c r="O66" i="10"/>
  <c r="O67" i="10"/>
  <c r="O68" i="10"/>
  <c r="O69" i="10"/>
  <c r="O70" i="10"/>
  <c r="O71" i="10"/>
  <c r="O87" i="10"/>
  <c r="O83" i="10"/>
  <c r="O81" i="10"/>
  <c r="O86" i="10"/>
  <c r="O85" i="10"/>
  <c r="O82" i="10"/>
  <c r="O84" i="10"/>
  <c r="O88" i="10"/>
  <c r="O89" i="10"/>
  <c r="O90" i="10"/>
  <c r="O91" i="10"/>
  <c r="O92" i="10"/>
  <c r="J24" i="10"/>
  <c r="N131" i="11"/>
  <c r="O134" i="11"/>
  <c r="O130" i="11"/>
  <c r="O129" i="11"/>
  <c r="O127" i="11"/>
  <c r="O126" i="11"/>
  <c r="O125" i="11"/>
  <c r="O105" i="11"/>
  <c r="O104" i="11"/>
  <c r="O103" i="11"/>
  <c r="O102" i="11"/>
  <c r="O92" i="11"/>
  <c r="O91" i="11"/>
  <c r="O90" i="11"/>
  <c r="O89" i="11"/>
  <c r="O88" i="11"/>
  <c r="O87" i="11"/>
  <c r="O86" i="11"/>
  <c r="O81" i="11"/>
  <c r="O82" i="11"/>
  <c r="O83" i="11"/>
  <c r="O84" i="11"/>
  <c r="O85" i="11"/>
  <c r="O71" i="11"/>
  <c r="O70" i="11"/>
  <c r="O69" i="11"/>
  <c r="O68" i="11"/>
  <c r="O67" i="11"/>
  <c r="O66" i="11"/>
  <c r="O65" i="11"/>
  <c r="O64" i="11"/>
  <c r="O63" i="11"/>
  <c r="O62" i="11"/>
  <c r="O61" i="11"/>
  <c r="O60" i="11"/>
  <c r="O50" i="11"/>
  <c r="O49" i="11"/>
  <c r="O48" i="11"/>
  <c r="O47" i="11"/>
  <c r="O46" i="11"/>
  <c r="O45" i="11"/>
  <c r="O44" i="11"/>
  <c r="O39" i="11"/>
  <c r="O40" i="11"/>
  <c r="O41" i="11"/>
  <c r="O42" i="11"/>
  <c r="O43" i="11"/>
  <c r="O29" i="11"/>
  <c r="O28" i="11"/>
  <c r="O27" i="11"/>
  <c r="O26" i="11"/>
  <c r="O25" i="11"/>
  <c r="O24" i="11"/>
  <c r="O23" i="11"/>
  <c r="O22" i="11"/>
  <c r="O21" i="11"/>
  <c r="O20" i="11"/>
  <c r="O19" i="11"/>
  <c r="O134" i="10"/>
  <c r="O125" i="10"/>
  <c r="O126" i="10"/>
  <c r="O127" i="10"/>
  <c r="O129" i="10"/>
  <c r="O130" i="10"/>
  <c r="O39" i="10"/>
  <c r="O40" i="10"/>
  <c r="O41" i="10"/>
  <c r="O42" i="10"/>
  <c r="O43" i="10"/>
  <c r="O44" i="10"/>
  <c r="O45" i="10"/>
  <c r="O46" i="10"/>
  <c r="O47" i="10"/>
  <c r="O48" i="10"/>
  <c r="O49" i="10"/>
  <c r="O50" i="10"/>
  <c r="O19" i="10"/>
  <c r="O20" i="10"/>
  <c r="O21" i="10"/>
  <c r="O22" i="10"/>
  <c r="O23" i="10"/>
  <c r="O24" i="10"/>
  <c r="O25" i="10"/>
  <c r="O26" i="10"/>
  <c r="O27" i="10"/>
  <c r="O28" i="10"/>
  <c r="O29" i="10"/>
  <c r="J46" i="10"/>
  <c r="J47" i="10"/>
  <c r="J39" i="10"/>
  <c r="J39" i="9" s="1"/>
  <c r="J29" i="10"/>
  <c r="J27" i="10"/>
  <c r="J26" i="10"/>
  <c r="J26" i="9" s="1"/>
  <c r="E8" i="11"/>
  <c r="J3" i="11"/>
  <c r="H15" i="11"/>
  <c r="G15" i="11"/>
  <c r="J92" i="11"/>
  <c r="J91" i="11"/>
  <c r="J90" i="11"/>
  <c r="J89" i="11"/>
  <c r="J88" i="11"/>
  <c r="J87" i="11"/>
  <c r="J86" i="11"/>
  <c r="J85" i="11"/>
  <c r="J84" i="11"/>
  <c r="J83" i="11"/>
  <c r="J82" i="11"/>
  <c r="J81" i="11"/>
  <c r="J50" i="11"/>
  <c r="J49" i="11"/>
  <c r="J48" i="11"/>
  <c r="J47" i="11"/>
  <c r="J46" i="11"/>
  <c r="J45" i="11"/>
  <c r="J44" i="11"/>
  <c r="J43" i="11"/>
  <c r="J42" i="11"/>
  <c r="J41" i="11"/>
  <c r="J40" i="11"/>
  <c r="J39" i="11"/>
  <c r="J40" i="10"/>
  <c r="J40" i="9" s="1"/>
  <c r="J41" i="10"/>
  <c r="J41" i="9" s="1"/>
  <c r="J130" i="11"/>
  <c r="J130" i="9" s="1"/>
  <c r="J127" i="11"/>
  <c r="J125" i="11"/>
  <c r="L122" i="11"/>
  <c r="L128" i="11" s="1"/>
  <c r="L131" i="11" s="1"/>
  <c r="H122" i="11"/>
  <c r="H128" i="11" s="1"/>
  <c r="H128" i="9" s="1"/>
  <c r="J71" i="11"/>
  <c r="J70" i="11"/>
  <c r="J69" i="11"/>
  <c r="J68" i="11"/>
  <c r="J67" i="11"/>
  <c r="J66" i="11"/>
  <c r="J65" i="11"/>
  <c r="J64" i="11"/>
  <c r="J63" i="11"/>
  <c r="J62" i="11"/>
  <c r="J61" i="11"/>
  <c r="J60" i="11"/>
  <c r="J29" i="11"/>
  <c r="J28" i="11"/>
  <c r="J27" i="11"/>
  <c r="J26" i="11"/>
  <c r="J25" i="11"/>
  <c r="J24" i="11"/>
  <c r="J22" i="11"/>
  <c r="J20" i="11"/>
  <c r="J19" i="11"/>
  <c r="J134" i="11"/>
  <c r="F122" i="11"/>
  <c r="F131" i="11" s="1"/>
  <c r="J22" i="10"/>
  <c r="J22" i="9" s="1"/>
  <c r="J19" i="10"/>
  <c r="J19" i="9" s="1"/>
  <c r="J50" i="10"/>
  <c r="J50" i="9" s="1"/>
  <c r="J49" i="10"/>
  <c r="J49" i="9" s="1"/>
  <c r="J48" i="10"/>
  <c r="J45" i="10"/>
  <c r="J42" i="10"/>
  <c r="J20" i="10"/>
  <c r="J25" i="10"/>
  <c r="J25" i="9" s="1"/>
  <c r="J28" i="10"/>
  <c r="J21" i="10"/>
  <c r="J21" i="9" s="1"/>
  <c r="J21" i="11"/>
  <c r="J129" i="11"/>
  <c r="J129" i="9" s="1"/>
  <c r="J23" i="11"/>
  <c r="J23" i="9" s="1"/>
  <c r="K136" i="11"/>
  <c r="J44" i="10"/>
  <c r="J44" i="9" s="1"/>
  <c r="J126" i="11"/>
  <c r="K122" i="10"/>
  <c r="K120" i="9" s="1"/>
  <c r="J43" i="10"/>
  <c r="J83" i="9" l="1"/>
  <c r="J70" i="9"/>
  <c r="J126" i="9"/>
  <c r="J27" i="9"/>
  <c r="J82" i="9"/>
  <c r="J69" i="9"/>
  <c r="J125" i="9"/>
  <c r="J29" i="9"/>
  <c r="J134" i="9"/>
  <c r="J81" i="9"/>
  <c r="J68" i="9"/>
  <c r="L128" i="9"/>
  <c r="L131" i="9" s="1"/>
  <c r="J28" i="9"/>
  <c r="J47" i="9"/>
  <c r="J91" i="9"/>
  <c r="J108" i="9"/>
  <c r="J66" i="9"/>
  <c r="J46" i="9"/>
  <c r="J90" i="9"/>
  <c r="J107" i="9"/>
  <c r="J65" i="9"/>
  <c r="J89" i="9"/>
  <c r="J106" i="9"/>
  <c r="J64" i="9"/>
  <c r="J43" i="9"/>
  <c r="J88" i="9"/>
  <c r="J105" i="9"/>
  <c r="J63" i="9"/>
  <c r="J109" i="9"/>
  <c r="J20" i="9"/>
  <c r="J42" i="9"/>
  <c r="J45" i="9"/>
  <c r="J87" i="9"/>
  <c r="J104" i="9"/>
  <c r="J62" i="9"/>
  <c r="J84" i="9"/>
  <c r="J48" i="9"/>
  <c r="J24" i="9"/>
  <c r="J86" i="9"/>
  <c r="J103" i="9"/>
  <c r="J61" i="9"/>
  <c r="J85" i="9"/>
  <c r="J102" i="9"/>
  <c r="J60" i="9"/>
  <c r="O120" i="10"/>
  <c r="O120" i="11"/>
  <c r="J120" i="11"/>
  <c r="J120" i="10"/>
  <c r="H131" i="11"/>
  <c r="H133" i="11" s="1"/>
  <c r="H136" i="11" s="1"/>
  <c r="D135" i="14"/>
  <c r="D128" i="14"/>
  <c r="D131" i="14" s="1"/>
  <c r="D133" i="14" s="1"/>
  <c r="D136" i="14" s="1"/>
  <c r="K135" i="14"/>
  <c r="K131" i="14"/>
  <c r="K133" i="14" s="1"/>
  <c r="K136" i="14" s="1"/>
  <c r="I135" i="14"/>
  <c r="I131" i="14"/>
  <c r="I133" i="14" s="1"/>
  <c r="I136" i="14" s="1"/>
  <c r="C135" i="14"/>
  <c r="C128" i="14"/>
  <c r="J36" i="11"/>
  <c r="J78" i="10"/>
  <c r="L131" i="10"/>
  <c r="L133" i="10" s="1"/>
  <c r="L136" i="10" s="1"/>
  <c r="J57" i="10"/>
  <c r="K135" i="10"/>
  <c r="J78" i="11"/>
  <c r="J57" i="11"/>
  <c r="J99" i="10"/>
  <c r="J99" i="11"/>
  <c r="O99" i="10"/>
  <c r="O57" i="11"/>
  <c r="O57" i="10"/>
  <c r="N122" i="11"/>
  <c r="K135" i="11"/>
  <c r="O78" i="11"/>
  <c r="H135" i="11"/>
  <c r="F135" i="11"/>
  <c r="F133" i="11"/>
  <c r="F136" i="11" s="1"/>
  <c r="I122" i="11"/>
  <c r="L122" i="9"/>
  <c r="L135" i="9" s="1"/>
  <c r="E122" i="11"/>
  <c r="G133" i="14"/>
  <c r="G136" i="14" s="1"/>
  <c r="G135" i="14"/>
  <c r="H133" i="14"/>
  <c r="H136" i="14" s="1"/>
  <c r="H135" i="14"/>
  <c r="E133" i="14"/>
  <c r="E136" i="14" s="1"/>
  <c r="E135" i="14"/>
  <c r="F133" i="14"/>
  <c r="F136" i="14" s="1"/>
  <c r="F135" i="14"/>
  <c r="D122" i="10"/>
  <c r="O122" i="14"/>
  <c r="F122" i="10"/>
  <c r="C122" i="10"/>
  <c r="J122" i="14"/>
  <c r="J131" i="14" s="1"/>
  <c r="D122" i="11"/>
  <c r="G122" i="11"/>
  <c r="O99" i="11"/>
  <c r="C122" i="11"/>
  <c r="H122" i="10"/>
  <c r="H120" i="9" s="1"/>
  <c r="E122" i="10"/>
  <c r="O78" i="10"/>
  <c r="D122" i="9"/>
  <c r="D135" i="9" s="1"/>
  <c r="K122" i="9"/>
  <c r="K135" i="9" s="1"/>
  <c r="E122" i="9"/>
  <c r="C122" i="9"/>
  <c r="I122" i="10"/>
  <c r="I120" i="9" s="1"/>
  <c r="G122" i="10"/>
  <c r="F122" i="9"/>
  <c r="L135" i="11"/>
  <c r="L133" i="11"/>
  <c r="L136" i="11" s="1"/>
  <c r="L135" i="10"/>
  <c r="N133" i="11" l="1"/>
  <c r="N136" i="11" s="1"/>
  <c r="G120" i="9"/>
  <c r="G122" i="9" s="1"/>
  <c r="G135" i="9" s="1"/>
  <c r="C131" i="14"/>
  <c r="C133" i="14" s="1"/>
  <c r="C136" i="14" s="1"/>
  <c r="O128" i="14"/>
  <c r="O131" i="14" s="1"/>
  <c r="O133" i="14" s="1"/>
  <c r="O136" i="14" s="1"/>
  <c r="D135" i="11"/>
  <c r="D128" i="11"/>
  <c r="D131" i="11" s="1"/>
  <c r="D133" i="11" s="1"/>
  <c r="D136" i="11" s="1"/>
  <c r="E131" i="11"/>
  <c r="E133" i="11" s="1"/>
  <c r="E136" i="11" s="1"/>
  <c r="J11" i="11" s="1"/>
  <c r="J11" i="9" s="1"/>
  <c r="G135" i="11"/>
  <c r="G128" i="11"/>
  <c r="G128" i="9" s="1"/>
  <c r="C128" i="11"/>
  <c r="I135" i="11"/>
  <c r="I128" i="11"/>
  <c r="I128" i="9" s="1"/>
  <c r="C128" i="10"/>
  <c r="F135" i="10"/>
  <c r="D135" i="10"/>
  <c r="D128" i="10"/>
  <c r="D128" i="9" s="1"/>
  <c r="E135" i="10"/>
  <c r="K131" i="9"/>
  <c r="K133" i="9" s="1"/>
  <c r="K136" i="9" s="1"/>
  <c r="K131" i="10"/>
  <c r="K133" i="10" s="1"/>
  <c r="K136" i="10" s="1"/>
  <c r="H135" i="10"/>
  <c r="G135" i="10"/>
  <c r="I135" i="10"/>
  <c r="J36" i="10"/>
  <c r="J99" i="9"/>
  <c r="J57" i="9"/>
  <c r="J78" i="9"/>
  <c r="J122" i="11"/>
  <c r="N135" i="11"/>
  <c r="E135" i="11"/>
  <c r="L133" i="9"/>
  <c r="L136" i="9" s="1"/>
  <c r="J133" i="14"/>
  <c r="J136" i="14" s="1"/>
  <c r="J135" i="14"/>
  <c r="O122" i="11"/>
  <c r="C135" i="11"/>
  <c r="O135" i="14"/>
  <c r="C135" i="10"/>
  <c r="O122" i="10"/>
  <c r="O135" i="10" s="1"/>
  <c r="E135" i="9"/>
  <c r="C135" i="9"/>
  <c r="I122" i="9"/>
  <c r="I135" i="9" s="1"/>
  <c r="H122" i="9"/>
  <c r="J122" i="10"/>
  <c r="F135" i="9"/>
  <c r="C128" i="9" l="1"/>
  <c r="J135" i="10"/>
  <c r="J120" i="9"/>
  <c r="J122" i="9" s="1"/>
  <c r="J135" i="9" s="1"/>
  <c r="O116" i="9"/>
  <c r="O120" i="9" s="1"/>
  <c r="O122" i="9" s="1"/>
  <c r="O135" i="9" s="1"/>
  <c r="N120" i="9"/>
  <c r="N122" i="9" s="1"/>
  <c r="D131" i="9"/>
  <c r="D133" i="9" s="1"/>
  <c r="D136" i="9" s="1"/>
  <c r="G131" i="11"/>
  <c r="G133" i="11" s="1"/>
  <c r="G136" i="11" s="1"/>
  <c r="G131" i="9"/>
  <c r="G133" i="9" s="1"/>
  <c r="G136" i="9" s="1"/>
  <c r="I131" i="11"/>
  <c r="I133" i="11" s="1"/>
  <c r="I136" i="11" s="1"/>
  <c r="I131" i="9"/>
  <c r="I133" i="9" s="1"/>
  <c r="I136" i="9" s="1"/>
  <c r="O128" i="11"/>
  <c r="O131" i="11" s="1"/>
  <c r="O133" i="11" s="1"/>
  <c r="O136" i="11" s="1"/>
  <c r="C131" i="11"/>
  <c r="C133" i="11" s="1"/>
  <c r="C136" i="11" s="1"/>
  <c r="J131" i="11"/>
  <c r="J133" i="11" s="1"/>
  <c r="J136" i="11" s="1"/>
  <c r="H131" i="9"/>
  <c r="H133" i="9" s="1"/>
  <c r="H136" i="9" s="1"/>
  <c r="H131" i="10"/>
  <c r="H133" i="10" s="1"/>
  <c r="H136" i="10" s="1"/>
  <c r="F131" i="9"/>
  <c r="F133" i="9" s="1"/>
  <c r="F136" i="9" s="1"/>
  <c r="F131" i="10"/>
  <c r="F133" i="10" s="1"/>
  <c r="F136" i="10" s="1"/>
  <c r="I131" i="10"/>
  <c r="I133" i="10" s="1"/>
  <c r="I136" i="10" s="1"/>
  <c r="E131" i="9"/>
  <c r="E133" i="9" s="1"/>
  <c r="E136" i="9" s="1"/>
  <c r="E131" i="10"/>
  <c r="E133" i="10" s="1"/>
  <c r="E136" i="10" s="1"/>
  <c r="O128" i="10"/>
  <c r="O131" i="10" s="1"/>
  <c r="O133" i="10" s="1"/>
  <c r="O136" i="10" s="1"/>
  <c r="C131" i="10"/>
  <c r="C133" i="10" s="1"/>
  <c r="C136" i="10" s="1"/>
  <c r="G131" i="10"/>
  <c r="G133" i="10" s="1"/>
  <c r="G136" i="10" s="1"/>
  <c r="D131" i="10"/>
  <c r="D133" i="10" s="1"/>
  <c r="D136" i="10" s="1"/>
  <c r="J135" i="11"/>
  <c r="O135" i="11"/>
  <c r="H135" i="9"/>
  <c r="N135" i="9" l="1"/>
  <c r="N133" i="9"/>
  <c r="N136" i="9" s="1"/>
  <c r="J131" i="10"/>
  <c r="J133" i="10" s="1"/>
  <c r="J136" i="10" s="1"/>
  <c r="J131" i="9"/>
  <c r="J133" i="9" s="1"/>
  <c r="J136" i="9" s="1"/>
  <c r="O128" i="9"/>
  <c r="O131" i="9" s="1"/>
  <c r="O133" i="9" s="1"/>
  <c r="O136" i="9" s="1"/>
  <c r="C131" i="9"/>
  <c r="C133" i="9" s="1"/>
  <c r="C136" i="9" s="1"/>
  <c r="O18" i="16"/>
  <c r="O36" i="16" s="1"/>
  <c r="O18" i="14"/>
  <c r="O18" i="11"/>
  <c r="O36" i="11" s="1"/>
  <c r="O18" i="10"/>
  <c r="O36" i="10" s="1"/>
  <c r="O18" i="15"/>
  <c r="O36" i="15" s="1"/>
  <c r="O18" i="17"/>
  <c r="O36" i="17" s="1"/>
  <c r="O18" i="19"/>
  <c r="O36" i="19" s="1"/>
  <c r="O34" i="14" l="1"/>
  <c r="O36" i="14" s="1"/>
  <c r="I36" i="9"/>
  <c r="I36" i="18"/>
  <c r="J18" i="18"/>
  <c r="J18" i="9" l="1"/>
  <c r="J36" i="9" s="1"/>
  <c r="J36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Melissa Campbell</author>
    <author>Allanah Gonzalez</author>
  </authors>
  <commentList>
    <comment ref="A1" authorId="0" shapeId="0" xr:uid="{7CEB24D6-DA92-4B45-B0B4-181155BF6C30}">
      <text>
        <r>
          <rPr>
            <sz val="9"/>
            <color indexed="81"/>
            <rFont val="Tahoma"/>
            <family val="2"/>
          </rPr>
          <t>The Majority of the Contract Total Tab pulls in Data from the other Tabs.  Tabs with comments are updated monthly.</t>
        </r>
      </text>
    </comment>
    <comment ref="J3" authorId="0" shapeId="0" xr:uid="{2B05DA50-DC9F-481F-8379-8F251717E42F}">
      <text>
        <r>
          <rPr>
            <sz val="9"/>
            <color indexed="81"/>
            <rFont val="Tahoma"/>
            <family val="2"/>
          </rPr>
          <t>Update this on Contract Total Page will carry thru to other tabs</t>
        </r>
      </text>
    </comment>
    <comment ref="I10" authorId="0" shapeId="0" xr:uid="{E97DECC5-35B3-477F-9824-0A5E1E7C8442}">
      <text>
        <r>
          <rPr>
            <sz val="9"/>
            <color rgb="FF000000"/>
            <rFont val="Tahoma"/>
            <family val="2"/>
          </rPr>
          <t>Update on first page will carry thru to other tabs</t>
        </r>
      </text>
    </comment>
    <comment ref="L12" authorId="0" shapeId="0" xr:uid="{D4307E5F-39EF-478B-BE4A-EC2349703071}">
      <text>
        <r>
          <rPr>
            <sz val="9"/>
            <color indexed="81"/>
            <rFont val="Tahoma"/>
            <family val="2"/>
          </rPr>
          <t>This is any commitments we have outstanding, EXCEPT utilities (3898). - FRIGITD Inception to Reporting Month Comitments Column</t>
        </r>
      </text>
    </comment>
    <comment ref="I13" authorId="1" shapeId="0" xr:uid="{10F6563E-C3AD-48F3-A2FA-15ACD7852118}">
      <text>
        <r>
          <rPr>
            <sz val="9"/>
            <color indexed="81"/>
            <rFont val="Tahoma"/>
            <family val="2"/>
          </rPr>
          <t>Contractor Value (9b) - Contractor Estimate (9a); may have to +/- to balance bottom line</t>
        </r>
      </text>
    </comment>
    <comment ref="C14" authorId="0" shapeId="0" xr:uid="{DDDA0B33-B08A-4907-8503-542CCB7408EE}">
      <text>
        <r>
          <rPr>
            <sz val="9"/>
            <color indexed="81"/>
            <rFont val="Tahoma"/>
            <family val="2"/>
          </rPr>
          <t>Current Month's expenses</t>
        </r>
      </text>
    </comment>
    <comment ref="D14" authorId="0" shapeId="0" xr:uid="{1B84D4C3-9B0B-4FAF-9F34-395AF8EA5FA7}">
      <text>
        <r>
          <rPr>
            <sz val="9"/>
            <color indexed="81"/>
            <rFont val="Tahoma"/>
            <family val="2"/>
          </rPr>
          <t>Planned/Proposal Budget for the month</t>
        </r>
      </text>
    </comment>
    <comment ref="E14" authorId="0" shapeId="0" xr:uid="{26F136FC-8552-466B-8160-E27CD5FF5036}">
      <text>
        <r>
          <rPr>
            <sz val="9"/>
            <color indexed="81"/>
            <rFont val="Tahoma"/>
            <family val="2"/>
          </rPr>
          <t xml:space="preserve">Inception to Current Reporting Month Actual Expenses
Formula: 7a + Previous Months 7C
</t>
        </r>
      </text>
    </comment>
    <comment ref="F14" authorId="0" shapeId="0" xr:uid="{51470872-B760-4B98-AEA2-60E340545CE1}">
      <text>
        <r>
          <rPr>
            <sz val="9"/>
            <color indexed="81"/>
            <rFont val="Tahoma"/>
            <family val="2"/>
          </rPr>
          <t xml:space="preserve">Planned/Proposal amount from Inception to Current Month
Formula: 7B + previous month's 7D
</t>
        </r>
      </text>
    </comment>
    <comment ref="G15" authorId="0" shapeId="0" xr:uid="{5A0BFA5A-5628-4BDF-8E10-CD23D677DEB9}">
      <text>
        <r>
          <rPr>
            <sz val="9"/>
            <color indexed="81"/>
            <rFont val="Tahoma"/>
            <family val="2"/>
          </rPr>
          <t>This should be the next month. Ie. If report is for Jan, then this will be Feb.  Update on Total Tab, and it will carry thru to other tabs</t>
        </r>
      </text>
    </comment>
    <comment ref="H15" authorId="0" shapeId="0" xr:uid="{C3C88183-6C21-4132-9207-4E8F0D8BB5C8}">
      <text>
        <r>
          <rPr>
            <sz val="9"/>
            <color indexed="81"/>
            <rFont val="Tahoma"/>
            <family val="2"/>
          </rPr>
          <t>This is second month from reporting period.  Ie. Reporting for Jan, this will be Mar.  Update her on total page and it will carry thru to other tabs</t>
        </r>
      </text>
    </comment>
    <comment ref="N16" authorId="0" shapeId="0" xr:uid="{C73950AE-16C0-47E4-8089-A2110252766C}">
      <text>
        <r>
          <rPr>
            <sz val="9"/>
            <color indexed="81"/>
            <rFont val="Tahoma"/>
            <family val="2"/>
          </rPr>
          <t>Column 8a should be copied to variance column N on each sheet</t>
        </r>
      </text>
    </comment>
    <comment ref="N17" authorId="0" shapeId="0" xr:uid="{C14451AD-EA86-495B-A243-1755537B4835}">
      <text>
        <r>
          <rPr>
            <sz val="9"/>
            <color indexed="81"/>
            <rFont val="Tahoma"/>
            <family val="2"/>
          </rPr>
          <t>Update will carry thru to other tabs</t>
        </r>
      </text>
    </comment>
    <comment ref="G60" authorId="1" shapeId="0" xr:uid="{721D9A85-BD12-4587-BA60-B4009E88748F}">
      <text>
        <r>
          <rPr>
            <b/>
            <sz val="9"/>
            <color indexed="81"/>
            <rFont val="Tahoma"/>
            <family val="2"/>
          </rPr>
          <t>Allanah Gonzalez:</t>
        </r>
        <r>
          <rPr>
            <sz val="9"/>
            <color indexed="81"/>
            <rFont val="Tahoma"/>
            <family val="2"/>
          </rPr>
          <t xml:space="preserve">
Based on IBUD salary</t>
        </r>
      </text>
    </comment>
    <comment ref="I60" authorId="1" shapeId="0" xr:uid="{A07916FE-758A-457B-8307-8194FDDC3DA4}">
      <text>
        <r>
          <rPr>
            <b/>
            <sz val="9"/>
            <color indexed="81"/>
            <rFont val="Tahoma"/>
            <family val="2"/>
          </rPr>
          <t>Allanah Gonzalez:</t>
        </r>
        <r>
          <rPr>
            <sz val="9"/>
            <color indexed="81"/>
            <rFont val="Tahoma"/>
            <family val="2"/>
          </rPr>
          <t xml:space="preserve">
Based on IBUD; = life of project - what has been done and 8a, 8b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Allanah Gonzalez</author>
    <author>Melissa Campbell</author>
  </authors>
  <commentList>
    <comment ref="I60" authorId="0" shapeId="0" xr:uid="{AA1A75AA-FBB5-446E-80FF-EC30D82207FC}">
      <text>
        <r>
          <rPr>
            <b/>
            <sz val="9"/>
            <color indexed="81"/>
            <rFont val="Tahoma"/>
            <family val="2"/>
          </rPr>
          <t>Allanah Gonzalez:</t>
        </r>
        <r>
          <rPr>
            <sz val="9"/>
            <color indexed="81"/>
            <rFont val="Tahoma"/>
            <family val="2"/>
          </rPr>
          <t xml:space="preserve">
From IBUD = 3rd month
</t>
        </r>
      </text>
    </comment>
    <comment ref="K126" authorId="1" shapeId="0" xr:uid="{14FF2DB1-B3F4-4D04-B0C2-66714B11C656}">
      <text>
        <r>
          <rPr>
            <b/>
            <sz val="9"/>
            <color rgb="FF000000"/>
            <rFont val="Tahoma"/>
            <family val="2"/>
          </rPr>
          <t>Melissa Campbell: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Not in the original approved TO.  Approved via email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Allanah Gonzalez</author>
  </authors>
  <commentList>
    <comment ref="I24" authorId="0" shapeId="0" xr:uid="{0018BE51-72C4-4AF6-AC83-00754E11BE4D}">
      <text>
        <r>
          <rPr>
            <b/>
            <sz val="9"/>
            <color indexed="81"/>
            <rFont val="Tahoma"/>
            <family val="2"/>
          </rPr>
          <t>Allanah Gonzalez:</t>
        </r>
        <r>
          <rPr>
            <sz val="9"/>
            <color indexed="81"/>
            <rFont val="Tahoma"/>
            <family val="2"/>
          </rPr>
          <t xml:space="preserve">
This position no longer avail/used</t>
        </r>
      </text>
    </comment>
    <comment ref="I30" authorId="0" shapeId="0" xr:uid="{FA7F7BC2-251A-4CF7-B8D6-1158A13CDC8A}">
      <text>
        <r>
          <rPr>
            <b/>
            <sz val="9"/>
            <color indexed="81"/>
            <rFont val="Tahoma"/>
            <family val="2"/>
          </rPr>
          <t>Allanah Gonzalez:</t>
        </r>
        <r>
          <rPr>
            <sz val="9"/>
            <color indexed="81"/>
            <rFont val="Tahoma"/>
            <family val="2"/>
          </rPr>
          <t xml:space="preserve">
All of IS Prof fall under this box. Originally only 1 IS Prof</t>
        </r>
      </text>
    </comment>
  </commentList>
</comments>
</file>

<file path=xl/sharedStrings.xml><?xml version="1.0" encoding="utf-8"?>
<sst xmlns="http://schemas.openxmlformats.org/spreadsheetml/2006/main" count="1062" uniqueCount="125">
  <si>
    <r>
      <rPr>
        <sz val="12"/>
        <rFont val="Arial"/>
        <family val="2"/>
      </rPr>
      <t xml:space="preserve">Form Approved
</t>
    </r>
    <r>
      <rPr>
        <sz val="12"/>
        <rFont val="Arial"/>
        <family val="2"/>
      </rPr>
      <t>O.M.B. No. 2700-0003</t>
    </r>
  </si>
  <si>
    <r>
      <rPr>
        <sz val="8"/>
        <rFont val="Arial"/>
        <family val="2"/>
      </rPr>
      <t>FROM:</t>
    </r>
  </si>
  <si>
    <r>
      <rPr>
        <sz val="8"/>
        <rFont val="Arial"/>
        <family val="2"/>
      </rPr>
      <t>3. CONTRACT VALUE</t>
    </r>
  </si>
  <si>
    <r>
      <rPr>
        <sz val="8"/>
        <rFont val="Arial"/>
        <family val="2"/>
      </rPr>
      <t xml:space="preserve">1. DESCRIPTION OF
</t>
    </r>
    <r>
      <rPr>
        <sz val="8"/>
        <rFont val="Arial"/>
        <family val="2"/>
      </rPr>
      <t>CONTRACT</t>
    </r>
  </si>
  <si>
    <r>
      <rPr>
        <sz val="7"/>
        <rFont val="Arial"/>
        <family val="2"/>
      </rPr>
      <t>a. TYPE</t>
    </r>
  </si>
  <si>
    <r>
      <rPr>
        <sz val="7"/>
        <rFont val="Arial"/>
        <family val="2"/>
      </rPr>
      <t>b. CONTRACT NO. AND LATEST DEFINITIZED MODIFICATION NO.</t>
    </r>
  </si>
  <si>
    <r>
      <rPr>
        <sz val="7"/>
        <rFont val="Arial"/>
        <family val="2"/>
      </rPr>
      <t>c. SCOPE OF WORK</t>
    </r>
  </si>
  <si>
    <r>
      <rPr>
        <sz val="7"/>
        <rFont val="Arial"/>
        <family val="2"/>
      </rPr>
      <t xml:space="preserve">d. AUTHORIZED CONTRACTOR REPRESENTATIVE </t>
    </r>
    <r>
      <rPr>
        <i/>
        <sz val="7"/>
        <rFont val="Arial"/>
        <family val="2"/>
      </rPr>
      <t>(Signature)</t>
    </r>
  </si>
  <si>
    <r>
      <rPr>
        <sz val="7"/>
        <rFont val="Arial"/>
        <family val="2"/>
      </rPr>
      <t>DATE</t>
    </r>
  </si>
  <si>
    <r>
      <rPr>
        <sz val="8"/>
        <rFont val="Arial"/>
        <family val="2"/>
      </rPr>
      <t>5. BILLING</t>
    </r>
  </si>
  <si>
    <r>
      <rPr>
        <sz val="7"/>
        <rFont val="Arial"/>
        <family val="2"/>
      </rPr>
      <t xml:space="preserve">a. INVOICE AMTS. BILLED
</t>
    </r>
    <r>
      <rPr>
        <sz val="8"/>
        <rFont val="Arial"/>
        <family val="2"/>
      </rPr>
      <t>$</t>
    </r>
  </si>
  <si>
    <r>
      <rPr>
        <sz val="7"/>
        <rFont val="Arial"/>
        <family val="2"/>
      </rPr>
      <t xml:space="preserve">b. TOTAL PYTS. REC'D.
</t>
    </r>
    <r>
      <rPr>
        <sz val="8"/>
        <rFont val="Arial"/>
        <family val="2"/>
      </rPr>
      <t>$</t>
    </r>
  </si>
  <si>
    <r>
      <rPr>
        <sz val="8"/>
        <rFont val="Arial"/>
        <family val="2"/>
      </rPr>
      <t>6. REPORTING CATEGORY</t>
    </r>
  </si>
  <si>
    <r>
      <rPr>
        <sz val="8"/>
        <rFont val="Arial"/>
        <family val="2"/>
      </rPr>
      <t>7. COST INCURRED/HOURS WORKED</t>
    </r>
  </si>
  <si>
    <r>
      <rPr>
        <sz val="8"/>
        <rFont val="Arial"/>
        <family val="2"/>
      </rPr>
      <t>8. ESTIMATED COST/HOURS TO COMPLETE</t>
    </r>
  </si>
  <si>
    <r>
      <rPr>
        <sz val="8"/>
        <rFont val="Arial"/>
        <family val="2"/>
      </rPr>
      <t xml:space="preserve">10. UNFILLED ORDERS
</t>
    </r>
    <r>
      <rPr>
        <sz val="8"/>
        <rFont val="Arial"/>
        <family val="2"/>
      </rPr>
      <t>OUTSTANDING</t>
    </r>
  </si>
  <si>
    <r>
      <rPr>
        <sz val="8"/>
        <rFont val="Arial"/>
        <family val="2"/>
      </rPr>
      <t>DURING MONTH</t>
    </r>
  </si>
  <si>
    <r>
      <rPr>
        <sz val="8"/>
        <rFont val="Arial"/>
        <family val="2"/>
      </rPr>
      <t>CUM. TO DATE</t>
    </r>
  </si>
  <si>
    <r>
      <rPr>
        <sz val="8"/>
        <rFont val="Arial"/>
        <family val="2"/>
      </rPr>
      <t>DETAIL</t>
    </r>
  </si>
  <si>
    <r>
      <rPr>
        <sz val="7"/>
        <rFont val="Arial"/>
        <family val="2"/>
      </rPr>
      <t>a.</t>
    </r>
  </si>
  <si>
    <r>
      <rPr>
        <sz val="7"/>
        <rFont val="Arial"/>
        <family val="2"/>
      </rPr>
      <t>b.</t>
    </r>
  </si>
  <si>
    <r>
      <rPr>
        <sz val="7"/>
        <rFont val="Arial"/>
        <family val="2"/>
      </rPr>
      <t xml:space="preserve">CONTRACTOR ESTIMATE
</t>
    </r>
    <r>
      <rPr>
        <sz val="7"/>
        <rFont val="Arial"/>
        <family val="2"/>
      </rPr>
      <t>a.</t>
    </r>
  </si>
  <si>
    <r>
      <rPr>
        <b/>
        <sz val="8"/>
        <rFont val="Arial"/>
        <family val="2"/>
      </rPr>
      <t xml:space="preserve">NASA FORM 533M   </t>
    </r>
    <r>
      <rPr>
        <sz val="8"/>
        <rFont val="Arial"/>
        <family val="2"/>
      </rPr>
      <t>AUG 96   PREVIOUS EDITIONS ARE OBSOLETE.</t>
    </r>
  </si>
  <si>
    <t>2. REPORT FOR MONTH ENDING AND NUMBER
 OF WORKING DAYS</t>
  </si>
  <si>
    <t>9. ESTIMATED FINAL
COST/HOURS</t>
  </si>
  <si>
    <t>CONTRACT
VALUE
b.</t>
  </si>
  <si>
    <t>ACTUAL
a.</t>
  </si>
  <si>
    <t>BALANCE OF CONTRACT
c.</t>
  </si>
  <si>
    <t>Baseline Plan Identification (Col. 7b &amp; 7d): Revision No.</t>
  </si>
  <si>
    <t>,                  Dated</t>
  </si>
  <si>
    <t>Monthly Contractor Financial
Management Report</t>
  </si>
  <si>
    <t>TO:</t>
  </si>
  <si>
    <t>National
Aeronautics and
Space
Administration</t>
  </si>
  <si>
    <t xml:space="preserve">a. COST
</t>
  </si>
  <si>
    <t xml:space="preserve">b. FEE
</t>
  </si>
  <si>
    <t>4. FUND LIMITATION</t>
  </si>
  <si>
    <t>a.</t>
  </si>
  <si>
    <t>PLANNED</t>
  </si>
  <si>
    <t>b.</t>
  </si>
  <si>
    <t>ACTUAL</t>
  </si>
  <si>
    <t>c.</t>
  </si>
  <si>
    <t>d.</t>
  </si>
  <si>
    <t>Cost No-Fee / Cost Reimbursable</t>
  </si>
  <si>
    <t>TOTAL COSTS</t>
  </si>
  <si>
    <t>G&amp;A Expense (28.6%)</t>
  </si>
  <si>
    <t>The University of Alaska Fairbanks, Office of Grants &amp; Contracts Administration
2145 North Tanana Loop, WRRB 008, P.O. Box 757880
Fairbanks, AK 99775-7880     |     uaf-ogca@alaska.edu</t>
  </si>
  <si>
    <t xml:space="preserve">Direct Labor Hours </t>
  </si>
  <si>
    <t>Direct Labor Hours Total</t>
  </si>
  <si>
    <t>OT Labor Hours</t>
  </si>
  <si>
    <t>Direct Labor Dollars</t>
  </si>
  <si>
    <t>OT Labor Dollars</t>
  </si>
  <si>
    <t>Direct Labor Dollars Total</t>
  </si>
  <si>
    <t>OT Labor Dollars Total</t>
  </si>
  <si>
    <t>Labor O/H Dollars</t>
  </si>
  <si>
    <t>Labor O/H Dollars Total</t>
  </si>
  <si>
    <t>ODCs</t>
  </si>
  <si>
    <t>Total ODCs</t>
  </si>
  <si>
    <t>Total Labor Dollars</t>
  </si>
  <si>
    <t>Subtotal (Labor+ODCs))</t>
  </si>
  <si>
    <t>Travel</t>
  </si>
  <si>
    <t>Equipment</t>
  </si>
  <si>
    <t>Materials</t>
  </si>
  <si>
    <t>Subcontracts</t>
  </si>
  <si>
    <t>Miscellaneous</t>
  </si>
  <si>
    <t>Utilities</t>
  </si>
  <si>
    <t>G&amp;A Check</t>
  </si>
  <si>
    <t>SIGNATURE ON "CONTRACT TOTAL" Tab</t>
  </si>
  <si>
    <t>Variance</t>
  </si>
  <si>
    <t xml:space="preserve">                                                                                                                                                                                                        </t>
  </si>
  <si>
    <t>*This project has been pushed to the summer of 2022</t>
  </si>
  <si>
    <t>09/30/2022 (22)</t>
  </si>
  <si>
    <t>Sep est</t>
  </si>
  <si>
    <t>from Oct Rpt</t>
  </si>
  <si>
    <t>NASA/Goodard Space Flight Center, Wallops Flight Facility
NASA Contracting Officer, NAME (name@nasa.gov)</t>
  </si>
  <si>
    <t>Institutional Info</t>
  </si>
  <si>
    <t>Position Title (Employee Classification) 1</t>
  </si>
  <si>
    <t>Position Title (Employee Classification) 2</t>
  </si>
  <si>
    <t>Position Title (Employee Classification) 3</t>
  </si>
  <si>
    <t>Position Title (Employee Classification) 4</t>
  </si>
  <si>
    <t>Position Title (Employee Classification) 5</t>
  </si>
  <si>
    <t>Position Title (Employee Classification) 6</t>
  </si>
  <si>
    <t>Position Title (Employee Classification) 7</t>
  </si>
  <si>
    <t>Position Title (Employee Classification) 8</t>
  </si>
  <si>
    <t>Position Title (Employee Classification) 9</t>
  </si>
  <si>
    <t>Position Title (Employee Classification) 10</t>
  </si>
  <si>
    <t>Position Title (Employee Classification) 11</t>
  </si>
  <si>
    <t>Position Title (Employee Classification) 12</t>
  </si>
  <si>
    <t>Position Title (Employee Classification) 13</t>
  </si>
  <si>
    <t>Position Title (Employee Classification) 14</t>
  </si>
  <si>
    <t>Position Title (Employee Classification) 15</t>
  </si>
  <si>
    <t>Position Title (Employee Classification) 16</t>
  </si>
  <si>
    <t>Position Title (Employee Classification) 17</t>
  </si>
  <si>
    <t>Position Title (Employee Classification) 18</t>
  </si>
  <si>
    <t>FY20 Employee Classification 40.7%</t>
  </si>
  <si>
    <t>FY20 Employee Classification 44.5%</t>
  </si>
  <si>
    <t>FY20 Employee Classification 9.1%</t>
  </si>
  <si>
    <t>FY20 Employee Classification 33.3%</t>
  </si>
  <si>
    <t>FY21 Employee Classification 42.5%</t>
  </si>
  <si>
    <t>FY21 Employee Classification 51.6%</t>
  </si>
  <si>
    <t>FY21 Employee Classification 9.7%</t>
  </si>
  <si>
    <t>FY21 Employee Classification 44.6%</t>
  </si>
  <si>
    <t>FY22 Employee Classification 39.5%</t>
  </si>
  <si>
    <t>FY22 Employee Classification 51.7%</t>
  </si>
  <si>
    <t>FY22 Employee Classification 8.2%</t>
  </si>
  <si>
    <t>FY22 Employee Classification 33.8%</t>
  </si>
  <si>
    <t>FY22 Employee Classification 28.1%</t>
  </si>
  <si>
    <t>FY23 Employee Classification 38.5%</t>
  </si>
  <si>
    <t>FY23 Employee Classification 47.2%</t>
  </si>
  <si>
    <t>FY23 Employee Classification 9.3%</t>
  </si>
  <si>
    <t xml:space="preserve">FY23 Employee Classification </t>
  </si>
  <si>
    <t>Task 1-2</t>
  </si>
  <si>
    <t>Task 1-3</t>
  </si>
  <si>
    <t>Task 1-1</t>
  </si>
  <si>
    <t>Task #-# (TEMPLATE)</t>
  </si>
  <si>
    <t>CONTRACT TITLE</t>
  </si>
  <si>
    <t>Task 2-1</t>
  </si>
  <si>
    <t>Task 2-2</t>
  </si>
  <si>
    <t>Task 2-3</t>
  </si>
  <si>
    <t>Task 2-4</t>
  </si>
  <si>
    <t>Task 2-5</t>
  </si>
  <si>
    <t>Task 3-1</t>
  </si>
  <si>
    <t>Task 3-2</t>
  </si>
  <si>
    <t>Task 3-3</t>
  </si>
  <si>
    <t>Task 3-4</t>
  </si>
  <si>
    <t>Task 3-5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</si>
</sst>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[$-409]mmmm\ d\,\ yyyy;@"/>
    <numFmt numFmtId="167" formatCode="0.000"/>
  </numFmts>
  <fonts count="37" x14ac:knownFonts="1">
    <font>
      <sz val="10"/>
      <color rgb="FF000000"/>
      <name val="Times New Roman"/>
      <charset val="204"/>
    </font>
    <font>
      <sz val="8"/>
      <name val="Arial"/>
      <family val="2"/>
    </font>
    <font>
      <sz val="7"/>
      <name val="Arial"/>
      <family val="2"/>
    </font>
    <font>
      <sz val="12"/>
      <name val="Arial"/>
      <family val="2"/>
    </font>
    <font>
      <i/>
      <sz val="7"/>
      <name val="Arial"/>
      <family val="2"/>
    </font>
    <font>
      <b/>
      <sz val="8"/>
      <name val="Arial"/>
      <family val="2"/>
    </font>
    <font>
      <sz val="10"/>
      <color rgb="FF000000"/>
      <name val="Times New Roman"/>
      <family val="1"/>
    </font>
    <font>
      <sz val="10"/>
      <name val="Arial"/>
      <family val="2"/>
    </font>
    <font>
      <sz val="11"/>
      <color rgb="FF000000"/>
      <name val="Times New Roman"/>
      <family val="1"/>
    </font>
    <font>
      <sz val="16"/>
      <color rgb="FF000000"/>
      <name val="Times New Roman"/>
      <family val="1"/>
    </font>
    <font>
      <b/>
      <sz val="20"/>
      <color rgb="FF000000"/>
      <name val="Times New Roman"/>
      <family val="1"/>
    </font>
    <font>
      <sz val="14"/>
      <name val="Arial"/>
      <family val="2"/>
    </font>
    <font>
      <sz val="16"/>
      <name val="Arial"/>
      <family val="2"/>
    </font>
    <font>
      <b/>
      <sz val="9"/>
      <color indexed="81"/>
      <name val="Tahoma"/>
      <family val="2"/>
    </font>
    <font>
      <b/>
      <u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u/>
      <sz val="10"/>
      <color rgb="FF000000"/>
      <name val="Arial"/>
      <family val="2"/>
    </font>
    <font>
      <sz val="10"/>
      <color rgb="FF000000"/>
      <name val="Times New Roman"/>
      <family val="1"/>
    </font>
    <font>
      <sz val="10"/>
      <color theme="0" tint="-4.9989318521683403E-2"/>
      <name val="Times New Roman"/>
      <family val="1"/>
    </font>
    <font>
      <sz val="12"/>
      <color rgb="FF000000"/>
      <name val="Calibri"/>
      <family val="2"/>
    </font>
    <font>
      <b/>
      <u/>
      <sz val="20"/>
      <color rgb="FF000000"/>
      <name val="Calibri"/>
      <family val="2"/>
    </font>
    <font>
      <b/>
      <u/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8"/>
      <color rgb="FFFF0000"/>
      <name val="Arial"/>
      <family val="2"/>
    </font>
    <font>
      <sz val="10"/>
      <name val="Times New Roman"/>
      <family val="1"/>
    </font>
    <font>
      <sz val="10"/>
      <color rgb="FF000000"/>
      <name val="Times New Roman"/>
      <family val="1"/>
    </font>
    <font>
      <u/>
      <sz val="10"/>
      <color theme="10"/>
      <name val="Times New Roman"/>
      <family val="1"/>
    </font>
    <font>
      <u/>
      <sz val="10"/>
      <color theme="11"/>
      <name val="Times New Roman"/>
      <family val="1"/>
    </font>
    <font>
      <b/>
      <sz val="9"/>
      <color rgb="FF000000"/>
      <name val="Tahoma"/>
      <family val="2"/>
    </font>
    <font>
      <sz val="10"/>
      <color rgb="FFFF0000"/>
      <name val="Times New Roman"/>
      <family val="1"/>
    </font>
    <font>
      <sz val="9"/>
      <color rgb="FF000000"/>
      <name val="Tahoma"/>
      <family val="2"/>
    </font>
    <font>
      <sz val="9"/>
      <color indexed="81"/>
      <name val="Tahoma"/>
      <family val="2"/>
    </font>
    <font>
      <sz val="10"/>
      <color theme="0" tint="-0.14999847407452621"/>
      <name val="Times New Roman"/>
      <family val="1"/>
    </font>
    <font>
      <sz val="10"/>
      <color theme="1"/>
      <name val="Arial"/>
      <family val="2"/>
    </font>
    <font>
      <sz val="8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4" fontId="6" fillId="0" borderId="0" applyFont="0" applyFill="0" applyBorder="0" applyAlignment="0" applyProtection="0"/>
    <xf numFmtId="0" fontId="6" fillId="0" borderId="0"/>
    <xf numFmtId="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403">
    <xf numFmtId="0" fontId="0" fillId="0" borderId="0" xfId="0" applyFill="1" applyBorder="1" applyAlignment="1">
      <alignment horizontal="left" vertical="top"/>
    </xf>
    <xf numFmtId="0" fontId="6" fillId="0" borderId="0" xfId="2" applyFill="1" applyBorder="1" applyAlignment="1">
      <alignment horizontal="left" vertical="top"/>
    </xf>
    <xf numFmtId="0" fontId="1" fillId="0" borderId="4" xfId="2" applyFont="1" applyFill="1" applyBorder="1" applyAlignment="1">
      <alignment horizontal="left" vertical="top" wrapText="1" indent="10"/>
    </xf>
    <xf numFmtId="0" fontId="1" fillId="0" borderId="3" xfId="2" applyFont="1" applyFill="1" applyBorder="1" applyAlignment="1">
      <alignment horizontal="left" vertical="top" wrapText="1" indent="10"/>
    </xf>
    <xf numFmtId="0" fontId="1" fillId="0" borderId="3" xfId="2" applyFont="1" applyFill="1" applyBorder="1" applyAlignment="1">
      <alignment horizontal="right"/>
    </xf>
    <xf numFmtId="0" fontId="1" fillId="0" borderId="19" xfId="2" applyFont="1" applyFill="1" applyBorder="1" applyAlignment="1">
      <alignment horizontal="left" vertical="top" wrapText="1" indent="5"/>
    </xf>
    <xf numFmtId="0" fontId="1" fillId="0" borderId="18" xfId="2" applyFont="1" applyFill="1" applyBorder="1" applyAlignment="1">
      <alignment horizontal="center" vertical="top" wrapText="1"/>
    </xf>
    <xf numFmtId="0" fontId="6" fillId="0" borderId="0" xfId="2" applyFill="1" applyBorder="1" applyAlignment="1">
      <alignment horizontal="left" vertical="center"/>
    </xf>
    <xf numFmtId="0" fontId="6" fillId="0" borderId="0" xfId="2" applyFont="1" applyFill="1" applyBorder="1" applyAlignment="1">
      <alignment horizontal="left" vertical="center"/>
    </xf>
    <xf numFmtId="0" fontId="6" fillId="0" borderId="0" xfId="2" applyFill="1" applyBorder="1" applyAlignment="1">
      <alignment horizontal="right" vertical="center"/>
    </xf>
    <xf numFmtId="0" fontId="6" fillId="0" borderId="0" xfId="2" applyFill="1" applyBorder="1" applyAlignment="1">
      <alignment horizontal="center" vertical="center"/>
    </xf>
    <xf numFmtId="0" fontId="1" fillId="0" borderId="0" xfId="2" applyFont="1" applyFill="1" applyBorder="1" applyAlignment="1">
      <alignment horizontal="left" vertical="center"/>
    </xf>
    <xf numFmtId="0" fontId="2" fillId="0" borderId="7" xfId="2" applyFont="1" applyFill="1" applyBorder="1" applyAlignment="1">
      <alignment horizontal="left" vertical="top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top"/>
    </xf>
    <xf numFmtId="0" fontId="16" fillId="0" borderId="0" xfId="2" applyFont="1" applyFill="1" applyBorder="1" applyAlignment="1">
      <alignment horizontal="left" vertical="top"/>
    </xf>
    <xf numFmtId="44" fontId="16" fillId="0" borderId="13" xfId="1" applyFont="1" applyFill="1" applyBorder="1" applyAlignment="1">
      <alignment horizontal="center" vertical="center" wrapText="1"/>
    </xf>
    <xf numFmtId="44" fontId="16" fillId="0" borderId="1" xfId="1" applyFont="1" applyFill="1" applyBorder="1" applyAlignment="1">
      <alignment horizontal="center" vertical="center" wrapText="1"/>
    </xf>
    <xf numFmtId="164" fontId="16" fillId="0" borderId="3" xfId="1" applyNumberFormat="1" applyFont="1" applyFill="1" applyBorder="1" applyAlignment="1">
      <alignment horizontal="center" vertical="center" wrapText="1"/>
    </xf>
    <xf numFmtId="44" fontId="16" fillId="0" borderId="3" xfId="1" applyFont="1" applyFill="1" applyBorder="1" applyAlignment="1">
      <alignment horizontal="center" vertical="center" wrapText="1"/>
    </xf>
    <xf numFmtId="44" fontId="15" fillId="0" borderId="1" xfId="1" applyNumberFormat="1" applyFont="1" applyFill="1" applyBorder="1" applyAlignment="1">
      <alignment horizontal="center" vertical="center" wrapText="1"/>
    </xf>
    <xf numFmtId="164" fontId="15" fillId="0" borderId="1" xfId="1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top"/>
    </xf>
    <xf numFmtId="0" fontId="16" fillId="2" borderId="13" xfId="0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left" vertical="top"/>
    </xf>
    <xf numFmtId="44" fontId="16" fillId="2" borderId="13" xfId="0" applyNumberFormat="1" applyFont="1" applyFill="1" applyBorder="1" applyAlignment="1">
      <alignment horizontal="center" vertical="center" wrapText="1"/>
    </xf>
    <xf numFmtId="17" fontId="1" fillId="0" borderId="19" xfId="2" applyNumberFormat="1" applyFont="1" applyFill="1" applyBorder="1" applyAlignment="1">
      <alignment horizontal="center" vertical="top" wrapText="1"/>
    </xf>
    <xf numFmtId="44" fontId="16" fillId="2" borderId="13" xfId="1" applyFont="1" applyFill="1" applyBorder="1" applyAlignment="1">
      <alignment horizontal="center" vertical="center" wrapText="1"/>
    </xf>
    <xf numFmtId="44" fontId="16" fillId="0" borderId="0" xfId="0" applyNumberFormat="1" applyFont="1" applyFill="1" applyBorder="1" applyAlignment="1">
      <alignment horizontal="left" vertical="top"/>
    </xf>
    <xf numFmtId="44" fontId="16" fillId="0" borderId="0" xfId="1" applyFont="1" applyFill="1" applyBorder="1" applyAlignment="1">
      <alignment horizontal="left" vertical="top"/>
    </xf>
    <xf numFmtId="165" fontId="16" fillId="0" borderId="0" xfId="3" applyNumberFormat="1" applyFont="1" applyFill="1" applyBorder="1" applyAlignment="1">
      <alignment horizontal="right" vertical="top"/>
    </xf>
    <xf numFmtId="44" fontId="6" fillId="0" borderId="0" xfId="2" applyNumberFormat="1" applyFill="1" applyBorder="1" applyAlignment="1">
      <alignment horizontal="left" vertical="top"/>
    </xf>
    <xf numFmtId="0" fontId="19" fillId="0" borderId="0" xfId="2" applyFont="1" applyFill="1" applyBorder="1" applyAlignment="1">
      <alignment horizontal="left" vertical="top"/>
    </xf>
    <xf numFmtId="44" fontId="19" fillId="0" borderId="0" xfId="2" applyNumberFormat="1" applyFont="1" applyFill="1" applyBorder="1" applyAlignment="1">
      <alignment horizontal="left" vertical="top"/>
    </xf>
    <xf numFmtId="10" fontId="19" fillId="0" borderId="0" xfId="2" applyNumberFormat="1" applyFont="1" applyFill="1" applyBorder="1" applyAlignment="1">
      <alignment horizontal="left" vertical="top"/>
    </xf>
    <xf numFmtId="0" fontId="19" fillId="0" borderId="0" xfId="2" applyFont="1" applyFill="1" applyBorder="1" applyAlignment="1" applyProtection="1">
      <alignment horizontal="left" vertical="top"/>
      <protection locked="0"/>
    </xf>
    <xf numFmtId="44" fontId="19" fillId="0" borderId="0" xfId="2" applyNumberFormat="1" applyFont="1" applyFill="1" applyBorder="1" applyAlignment="1" applyProtection="1">
      <alignment horizontal="left" vertical="top"/>
      <protection locked="0"/>
    </xf>
    <xf numFmtId="0" fontId="21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164" fontId="25" fillId="0" borderId="1" xfId="1" applyNumberFormat="1" applyFont="1" applyFill="1" applyBorder="1" applyAlignment="1">
      <alignment horizontal="right" wrapText="1"/>
    </xf>
    <xf numFmtId="0" fontId="26" fillId="0" borderId="0" xfId="2" applyFont="1" applyFill="1" applyBorder="1" applyAlignment="1">
      <alignment horizontal="left" vertical="top"/>
    </xf>
    <xf numFmtId="43" fontId="16" fillId="0" borderId="0" xfId="4" applyFont="1" applyFill="1" applyBorder="1" applyAlignment="1">
      <alignment horizontal="left" vertical="top"/>
    </xf>
    <xf numFmtId="44" fontId="16" fillId="0" borderId="0" xfId="1" applyFont="1" applyFill="1" applyBorder="1" applyAlignment="1">
      <alignment horizontal="center" vertical="center" wrapText="1"/>
    </xf>
    <xf numFmtId="44" fontId="15" fillId="0" borderId="0" xfId="0" applyNumberFormat="1" applyFont="1" applyFill="1" applyBorder="1" applyAlignment="1">
      <alignment horizontal="left" vertical="top"/>
    </xf>
    <xf numFmtId="44" fontId="26" fillId="0" borderId="0" xfId="2" applyNumberFormat="1" applyFont="1" applyFill="1" applyBorder="1" applyAlignment="1">
      <alignment horizontal="left" vertical="top"/>
    </xf>
    <xf numFmtId="43" fontId="26" fillId="0" borderId="0" xfId="4" applyFont="1" applyFill="1" applyBorder="1" applyAlignment="1">
      <alignment horizontal="left" vertical="top"/>
    </xf>
    <xf numFmtId="43" fontId="26" fillId="0" borderId="0" xfId="2" applyNumberFormat="1" applyFont="1" applyFill="1" applyBorder="1" applyAlignment="1">
      <alignment horizontal="left" vertical="top"/>
    </xf>
    <xf numFmtId="0" fontId="2" fillId="0" borderId="7" xfId="2" applyFont="1" applyFill="1" applyBorder="1" applyAlignment="1">
      <alignment horizontal="left" vertical="top" wrapText="1"/>
    </xf>
    <xf numFmtId="43" fontId="19" fillId="0" borderId="0" xfId="2" applyNumberFormat="1" applyFont="1" applyFill="1" applyBorder="1" applyAlignment="1">
      <alignment horizontal="left" vertical="top"/>
    </xf>
    <xf numFmtId="0" fontId="16" fillId="0" borderId="11" xfId="0" applyFont="1" applyFill="1" applyBorder="1" applyAlignment="1">
      <alignment horizontal="center" vertical="center" wrapText="1"/>
    </xf>
    <xf numFmtId="44" fontId="16" fillId="0" borderId="20" xfId="1" applyFont="1" applyFill="1" applyBorder="1" applyAlignment="1">
      <alignment horizontal="center" vertical="center" wrapText="1"/>
    </xf>
    <xf numFmtId="44" fontId="16" fillId="2" borderId="20" xfId="1" applyFont="1" applyFill="1" applyBorder="1" applyAlignment="1">
      <alignment horizontal="center" vertical="center" wrapText="1"/>
    </xf>
    <xf numFmtId="164" fontId="25" fillId="0" borderId="20" xfId="1" applyNumberFormat="1" applyFont="1" applyFill="1" applyBorder="1" applyAlignment="1">
      <alignment horizontal="right" wrapText="1"/>
    </xf>
    <xf numFmtId="164" fontId="15" fillId="0" borderId="20" xfId="1" applyNumberFormat="1" applyFont="1" applyFill="1" applyBorder="1" applyAlignment="1">
      <alignment horizontal="center" vertical="center" wrapText="1"/>
    </xf>
    <xf numFmtId="0" fontId="2" fillId="0" borderId="7" xfId="2" applyFont="1" applyFill="1" applyBorder="1" applyAlignment="1">
      <alignment horizontal="left" vertical="top" wrapText="1"/>
    </xf>
    <xf numFmtId="0" fontId="2" fillId="0" borderId="19" xfId="2" applyFont="1" applyFill="1" applyBorder="1" applyAlignment="1">
      <alignment horizontal="center" vertical="top" wrapText="1"/>
    </xf>
    <xf numFmtId="0" fontId="16" fillId="0" borderId="20" xfId="0" applyFont="1" applyBorder="1" applyAlignment="1">
      <alignment horizontal="center" vertical="center" wrapText="1"/>
    </xf>
    <xf numFmtId="0" fontId="16" fillId="0" borderId="20" xfId="0" applyFont="1" applyFill="1" applyBorder="1" applyAlignment="1" applyProtection="1">
      <alignment horizontal="center" vertical="center" wrapText="1"/>
      <protection locked="0"/>
    </xf>
    <xf numFmtId="44" fontId="16" fillId="0" borderId="20" xfId="1" applyFont="1" applyBorder="1" applyAlignment="1">
      <alignment horizontal="center" vertical="center" wrapText="1"/>
    </xf>
    <xf numFmtId="44" fontId="16" fillId="0" borderId="20" xfId="1" applyFont="1" applyFill="1" applyBorder="1" applyAlignment="1" applyProtection="1">
      <alignment horizontal="center" vertical="center" wrapText="1"/>
      <protection locked="0"/>
    </xf>
    <xf numFmtId="0" fontId="6" fillId="0" borderId="8" xfId="2" applyFont="1" applyFill="1" applyBorder="1" applyAlignment="1">
      <alignment horizontal="left" vertical="center" wrapText="1"/>
    </xf>
    <xf numFmtId="0" fontId="6" fillId="0" borderId="9" xfId="2" applyFill="1" applyBorder="1" applyAlignment="1">
      <alignment horizontal="left" vertical="center" wrapText="1"/>
    </xf>
    <xf numFmtId="164" fontId="0" fillId="0" borderId="9" xfId="1" applyNumberFormat="1" applyFont="1" applyFill="1" applyBorder="1" applyAlignment="1">
      <alignment horizontal="center" vertical="center" wrapText="1"/>
    </xf>
    <xf numFmtId="44" fontId="0" fillId="0" borderId="9" xfId="1" applyFont="1" applyFill="1" applyBorder="1" applyAlignment="1">
      <alignment horizontal="center" vertical="center" wrapText="1"/>
    </xf>
    <xf numFmtId="164" fontId="0" fillId="0" borderId="10" xfId="1" applyNumberFormat="1" applyFont="1" applyFill="1" applyBorder="1" applyAlignment="1">
      <alignment horizontal="center" vertical="center" wrapText="1"/>
    </xf>
    <xf numFmtId="0" fontId="16" fillId="3" borderId="20" xfId="0" applyFont="1" applyFill="1" applyBorder="1" applyAlignment="1">
      <alignment horizontal="center" vertical="center" wrapText="1"/>
    </xf>
    <xf numFmtId="44" fontId="16" fillId="3" borderId="20" xfId="1" applyFont="1" applyFill="1" applyBorder="1" applyAlignment="1">
      <alignment horizontal="center" vertical="center" wrapText="1"/>
    </xf>
    <xf numFmtId="0" fontId="16" fillId="0" borderId="20" xfId="2" applyFont="1" applyFill="1" applyBorder="1" applyAlignment="1">
      <alignment horizontal="left" vertical="center" wrapText="1"/>
    </xf>
    <xf numFmtId="44" fontId="16" fillId="0" borderId="20" xfId="1" applyNumberFormat="1" applyFont="1" applyFill="1" applyBorder="1" applyAlignment="1">
      <alignment horizontal="center" vertical="center" wrapText="1"/>
    </xf>
    <xf numFmtId="164" fontId="16" fillId="0" borderId="20" xfId="1" applyNumberFormat="1" applyFont="1" applyFill="1" applyBorder="1" applyAlignment="1">
      <alignment horizontal="center" vertical="center" wrapText="1"/>
    </xf>
    <xf numFmtId="44" fontId="15" fillId="3" borderId="20" xfId="1" applyNumberFormat="1" applyFont="1" applyFill="1" applyBorder="1" applyAlignment="1">
      <alignment horizontal="center" vertical="center" wrapText="1"/>
    </xf>
    <xf numFmtId="44" fontId="26" fillId="0" borderId="0" xfId="1" applyFont="1" applyFill="1" applyBorder="1" applyAlignment="1">
      <alignment horizontal="left" vertical="top"/>
    </xf>
    <xf numFmtId="44" fontId="16" fillId="0" borderId="20" xfId="1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44" fontId="16" fillId="2" borderId="20" xfId="0" applyNumberFormat="1" applyFont="1" applyFill="1" applyBorder="1" applyAlignment="1">
      <alignment horizontal="center" vertical="center" wrapText="1"/>
    </xf>
    <xf numFmtId="44" fontId="16" fillId="2" borderId="20" xfId="1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44" fontId="25" fillId="0" borderId="20" xfId="1" applyNumberFormat="1" applyFont="1" applyFill="1" applyBorder="1" applyAlignment="1">
      <alignment horizontal="right" wrapText="1"/>
    </xf>
    <xf numFmtId="44" fontId="15" fillId="0" borderId="20" xfId="1" applyNumberFormat="1" applyFont="1" applyFill="1" applyBorder="1" applyAlignment="1">
      <alignment horizontal="center" vertical="center" wrapText="1"/>
    </xf>
    <xf numFmtId="44" fontId="16" fillId="0" borderId="20" xfId="1" applyFont="1" applyFill="1" applyBorder="1" applyAlignment="1">
      <alignment horizontal="center" vertical="center" wrapText="1"/>
    </xf>
    <xf numFmtId="0" fontId="1" fillId="0" borderId="6" xfId="2" applyFont="1" applyFill="1" applyBorder="1" applyAlignment="1">
      <alignment horizontal="right" vertical="top"/>
    </xf>
    <xf numFmtId="0" fontId="16" fillId="0" borderId="20" xfId="0" applyFont="1" applyFill="1" applyBorder="1" applyAlignment="1">
      <alignment horizontal="center" vertical="center" wrapText="1"/>
    </xf>
    <xf numFmtId="0" fontId="2" fillId="0" borderId="7" xfId="2" applyFont="1" applyFill="1" applyBorder="1" applyAlignment="1">
      <alignment horizontal="left" vertical="top" wrapText="1"/>
    </xf>
    <xf numFmtId="44" fontId="8" fillId="0" borderId="10" xfId="1" applyFont="1" applyFill="1" applyBorder="1" applyAlignment="1">
      <alignment horizontal="left" vertical="top" wrapText="1"/>
    </xf>
    <xf numFmtId="44" fontId="9" fillId="0" borderId="17" xfId="1" applyFont="1" applyFill="1" applyBorder="1" applyAlignment="1">
      <alignment horizontal="left" wrapText="1"/>
    </xf>
    <xf numFmtId="44" fontId="16" fillId="2" borderId="20" xfId="0" applyNumberFormat="1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44" fontId="16" fillId="2" borderId="20" xfId="1" applyFont="1" applyFill="1" applyBorder="1" applyAlignment="1">
      <alignment horizontal="center" vertical="center" wrapText="1"/>
    </xf>
    <xf numFmtId="44" fontId="25" fillId="0" borderId="20" xfId="1" applyNumberFormat="1" applyFont="1" applyFill="1" applyBorder="1" applyAlignment="1">
      <alignment horizontal="right" wrapText="1"/>
    </xf>
    <xf numFmtId="44" fontId="15" fillId="0" borderId="20" xfId="1" applyNumberFormat="1" applyFont="1" applyFill="1" applyBorder="1" applyAlignment="1">
      <alignment horizontal="center" vertical="center" wrapText="1"/>
    </xf>
    <xf numFmtId="44" fontId="25" fillId="3" borderId="20" xfId="1" applyNumberFormat="1" applyFont="1" applyFill="1" applyBorder="1" applyAlignment="1">
      <alignment horizontal="right" wrapText="1"/>
    </xf>
    <xf numFmtId="164" fontId="25" fillId="3" borderId="20" xfId="1" applyNumberFormat="1" applyFont="1" applyFill="1" applyBorder="1" applyAlignment="1">
      <alignment horizontal="right" wrapText="1"/>
    </xf>
    <xf numFmtId="164" fontId="25" fillId="0" borderId="20" xfId="1" applyNumberFormat="1" applyFont="1" applyFill="1" applyBorder="1" applyAlignment="1">
      <alignment horizontal="right" wrapText="1"/>
    </xf>
    <xf numFmtId="164" fontId="15" fillId="0" borderId="20" xfId="1" applyNumberFormat="1" applyFont="1" applyFill="1" applyBorder="1" applyAlignment="1">
      <alignment horizontal="center" vertical="center" wrapText="1"/>
    </xf>
    <xf numFmtId="0" fontId="6" fillId="0" borderId="21" xfId="2" applyFill="1" applyBorder="1" applyAlignment="1">
      <alignment horizontal="left" vertical="top" wrapText="1"/>
    </xf>
    <xf numFmtId="0" fontId="2" fillId="0" borderId="0" xfId="2" applyFont="1" applyFill="1" applyBorder="1" applyAlignment="1">
      <alignment horizontal="left" vertical="top" wrapText="1"/>
    </xf>
    <xf numFmtId="0" fontId="2" fillId="0" borderId="22" xfId="2" applyFont="1" applyFill="1" applyBorder="1" applyAlignment="1">
      <alignment horizontal="left" vertical="top" wrapText="1"/>
    </xf>
    <xf numFmtId="44" fontId="16" fillId="0" borderId="16" xfId="1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2" fillId="0" borderId="7" xfId="2" applyFont="1" applyFill="1" applyBorder="1" applyAlignment="1">
      <alignment horizontal="left" vertical="top" wrapText="1"/>
    </xf>
    <xf numFmtId="44" fontId="8" fillId="0" borderId="10" xfId="1" applyFont="1" applyFill="1" applyBorder="1" applyAlignment="1">
      <alignment horizontal="left" vertical="top" wrapText="1"/>
    </xf>
    <xf numFmtId="0" fontId="16" fillId="0" borderId="20" xfId="0" applyFont="1" applyFill="1" applyBorder="1" applyAlignment="1">
      <alignment horizontal="center" vertical="center" wrapText="1"/>
    </xf>
    <xf numFmtId="17" fontId="1" fillId="0" borderId="19" xfId="2" applyNumberFormat="1" applyFont="1" applyFill="1" applyBorder="1" applyAlignment="1" applyProtection="1">
      <alignment horizontal="center" vertical="center" wrapText="1"/>
      <protection locked="0"/>
    </xf>
    <xf numFmtId="17" fontId="1" fillId="0" borderId="19" xfId="2" applyNumberFormat="1" applyFont="1" applyFill="1" applyBorder="1" applyAlignment="1" applyProtection="1">
      <alignment horizontal="center" vertical="top" wrapText="1"/>
      <protection locked="0"/>
    </xf>
    <xf numFmtId="0" fontId="31" fillId="0" borderId="0" xfId="2" applyFont="1" applyFill="1" applyBorder="1" applyAlignment="1">
      <alignment horizontal="left" vertical="top"/>
    </xf>
    <xf numFmtId="0" fontId="16" fillId="0" borderId="18" xfId="0" applyFont="1" applyFill="1" applyBorder="1" applyAlignment="1">
      <alignment horizontal="center" vertical="center" wrapText="1"/>
    </xf>
    <xf numFmtId="44" fontId="16" fillId="0" borderId="27" xfId="1" applyFont="1" applyFill="1" applyBorder="1" applyAlignment="1">
      <alignment horizontal="center" vertical="center" wrapText="1"/>
    </xf>
    <xf numFmtId="44" fontId="16" fillId="0" borderId="28" xfId="1" applyFont="1" applyFill="1" applyBorder="1" applyAlignment="1">
      <alignment horizontal="center" vertical="center" wrapText="1"/>
    </xf>
    <xf numFmtId="44" fontId="16" fillId="0" borderId="30" xfId="1" applyFont="1" applyFill="1" applyBorder="1" applyAlignment="1">
      <alignment horizontal="center" vertical="center" wrapText="1"/>
    </xf>
    <xf numFmtId="44" fontId="16" fillId="0" borderId="32" xfId="1" applyFont="1" applyFill="1" applyBorder="1" applyAlignment="1">
      <alignment horizontal="center" vertical="center" wrapText="1"/>
    </xf>
    <xf numFmtId="44" fontId="16" fillId="0" borderId="33" xfId="1" applyFont="1" applyFill="1" applyBorder="1" applyAlignment="1">
      <alignment horizontal="center" vertical="center" wrapText="1"/>
    </xf>
    <xf numFmtId="44" fontId="16" fillId="0" borderId="27" xfId="1" applyFont="1" applyFill="1" applyBorder="1" applyAlignment="1" applyProtection="1">
      <alignment horizontal="center" vertical="center" wrapText="1"/>
      <protection locked="0"/>
    </xf>
    <xf numFmtId="44" fontId="16" fillId="0" borderId="32" xfId="1" applyFont="1" applyFill="1" applyBorder="1" applyAlignment="1" applyProtection="1">
      <alignment horizontal="center" vertical="center" wrapText="1"/>
      <protection locked="0"/>
    </xf>
    <xf numFmtId="44" fontId="16" fillId="2" borderId="26" xfId="0" applyNumberFormat="1" applyFont="1" applyFill="1" applyBorder="1" applyAlignment="1">
      <alignment horizontal="center" vertical="center" wrapText="1"/>
    </xf>
    <xf numFmtId="16" fontId="16" fillId="0" borderId="20" xfId="0" applyNumberFormat="1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17" fontId="1" fillId="0" borderId="18" xfId="2" applyNumberFormat="1" applyFont="1" applyFill="1" applyBorder="1" applyAlignment="1">
      <alignment horizontal="center" vertical="top" wrapText="1"/>
    </xf>
    <xf numFmtId="44" fontId="16" fillId="2" borderId="20" xfId="0" applyNumberFormat="1" applyFont="1" applyFill="1" applyBorder="1" applyAlignment="1" applyProtection="1">
      <alignment horizontal="center" vertical="center" wrapText="1"/>
      <protection locked="0"/>
    </xf>
    <xf numFmtId="44" fontId="15" fillId="0" borderId="0" xfId="1" applyNumberFormat="1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44" fontId="8" fillId="0" borderId="10" xfId="1" applyFont="1" applyFill="1" applyBorder="1" applyAlignment="1">
      <alignment horizontal="left" vertical="top" wrapText="1"/>
    </xf>
    <xf numFmtId="0" fontId="2" fillId="0" borderId="7" xfId="2" applyFont="1" applyFill="1" applyBorder="1" applyAlignment="1">
      <alignment horizontal="left" vertical="top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44" fontId="8" fillId="0" borderId="10" xfId="1" applyFont="1" applyFill="1" applyBorder="1" applyAlignment="1">
      <alignment horizontal="left" vertical="top" wrapText="1"/>
    </xf>
    <xf numFmtId="0" fontId="2" fillId="0" borderId="7" xfId="2" applyFont="1" applyFill="1" applyBorder="1" applyAlignment="1">
      <alignment horizontal="left" vertical="top" wrapText="1"/>
    </xf>
    <xf numFmtId="0" fontId="6" fillId="0" borderId="0" xfId="2" applyFill="1" applyBorder="1" applyAlignment="1">
      <alignment horizontal="left" vertical="top" wrapText="1"/>
    </xf>
    <xf numFmtId="0" fontId="16" fillId="0" borderId="20" xfId="0" applyFont="1" applyFill="1" applyBorder="1" applyAlignment="1">
      <alignment horizontal="center" vertical="center" wrapText="1"/>
    </xf>
    <xf numFmtId="164" fontId="6" fillId="0" borderId="0" xfId="2" applyNumberFormat="1" applyFill="1" applyBorder="1" applyAlignment="1">
      <alignment horizontal="left" vertical="top"/>
    </xf>
    <xf numFmtId="0" fontId="16" fillId="0" borderId="20" xfId="0" applyFont="1" applyFill="1" applyBorder="1" applyAlignment="1">
      <alignment horizontal="center" vertical="center" wrapText="1"/>
    </xf>
    <xf numFmtId="0" fontId="6" fillId="0" borderId="0" xfId="2" applyFill="1" applyBorder="1" applyAlignment="1" applyProtection="1">
      <alignment horizontal="left" vertical="top"/>
      <protection locked="0"/>
    </xf>
    <xf numFmtId="0" fontId="6" fillId="0" borderId="0" xfId="2" applyFont="1" applyFill="1" applyBorder="1" applyAlignment="1" applyProtection="1">
      <alignment horizontal="left" vertical="top"/>
      <protection locked="0"/>
    </xf>
    <xf numFmtId="0" fontId="34" fillId="0" borderId="0" xfId="2" applyNumberFormat="1" applyFont="1" applyFill="1" applyBorder="1" applyAlignment="1">
      <alignment horizontal="left" vertical="top"/>
    </xf>
    <xf numFmtId="43" fontId="34" fillId="0" borderId="0" xfId="4" applyFont="1" applyFill="1" applyBorder="1" applyAlignment="1">
      <alignment horizontal="left" vertical="top"/>
    </xf>
    <xf numFmtId="0" fontId="34" fillId="0" borderId="0" xfId="4" applyNumberFormat="1" applyFont="1" applyFill="1" applyBorder="1" applyAlignment="1">
      <alignment horizontal="left" vertical="top"/>
    </xf>
    <xf numFmtId="44" fontId="8" fillId="0" borderId="10" xfId="1" applyFont="1" applyFill="1" applyBorder="1" applyAlignment="1" applyProtection="1">
      <alignment horizontal="left" vertical="top" wrapText="1"/>
      <protection locked="0"/>
    </xf>
    <xf numFmtId="10" fontId="6" fillId="0" borderId="0" xfId="2" applyNumberFormat="1" applyFill="1" applyBorder="1" applyAlignment="1">
      <alignment horizontal="left" vertical="top"/>
    </xf>
    <xf numFmtId="43" fontId="6" fillId="0" borderId="0" xfId="4" applyFont="1" applyFill="1" applyBorder="1" applyAlignment="1">
      <alignment horizontal="left" vertical="top"/>
    </xf>
    <xf numFmtId="43" fontId="6" fillId="0" borderId="0" xfId="2" applyNumberFormat="1" applyFill="1" applyBorder="1" applyAlignment="1">
      <alignment horizontal="left" vertical="top"/>
    </xf>
    <xf numFmtId="0" fontId="16" fillId="0" borderId="20" xfId="0" applyFont="1" applyFill="1" applyBorder="1" applyAlignment="1">
      <alignment horizontal="center" vertical="center" wrapText="1"/>
    </xf>
    <xf numFmtId="10" fontId="15" fillId="0" borderId="0" xfId="0" applyNumberFormat="1" applyFont="1" applyFill="1" applyBorder="1" applyAlignment="1">
      <alignment horizontal="left" vertical="top"/>
    </xf>
    <xf numFmtId="10" fontId="16" fillId="0" borderId="0" xfId="0" applyNumberFormat="1" applyFont="1" applyFill="1" applyBorder="1" applyAlignment="1">
      <alignment horizontal="left" vertical="top"/>
    </xf>
    <xf numFmtId="0" fontId="16" fillId="0" borderId="20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10" fontId="6" fillId="0" borderId="0" xfId="4" applyNumberFormat="1" applyFont="1" applyFill="1" applyBorder="1" applyAlignment="1">
      <alignment horizontal="left" vertical="top"/>
    </xf>
    <xf numFmtId="0" fontId="16" fillId="0" borderId="20" xfId="0" applyFont="1" applyFill="1" applyBorder="1" applyAlignment="1">
      <alignment horizontal="center" vertical="center" wrapText="1"/>
    </xf>
    <xf numFmtId="10" fontId="26" fillId="0" borderId="0" xfId="4" applyNumberFormat="1" applyFont="1" applyFill="1" applyBorder="1" applyAlignment="1">
      <alignment horizontal="left" vertical="top"/>
    </xf>
    <xf numFmtId="2" fontId="26" fillId="0" borderId="0" xfId="2" applyNumberFormat="1" applyFont="1" applyFill="1" applyBorder="1" applyAlignment="1">
      <alignment horizontal="left" vertical="top"/>
    </xf>
    <xf numFmtId="44" fontId="6" fillId="0" borderId="0" xfId="1" applyFont="1" applyFill="1" applyBorder="1" applyAlignment="1">
      <alignment horizontal="left" vertical="top"/>
    </xf>
    <xf numFmtId="2" fontId="6" fillId="0" borderId="0" xfId="2" applyNumberFormat="1" applyFill="1" applyBorder="1" applyAlignment="1">
      <alignment horizontal="left" vertical="top"/>
    </xf>
    <xf numFmtId="44" fontId="6" fillId="0" borderId="0" xfId="1" applyFill="1" applyBorder="1" applyAlignment="1">
      <alignment horizontal="left" vertical="top"/>
    </xf>
    <xf numFmtId="0" fontId="16" fillId="0" borderId="20" xfId="0" applyFont="1" applyFill="1" applyBorder="1" applyAlignment="1">
      <alignment horizontal="center" vertical="center" wrapText="1"/>
    </xf>
    <xf numFmtId="44" fontId="16" fillId="0" borderId="20" xfId="1" applyFont="1" applyFill="1" applyBorder="1" applyAlignment="1">
      <alignment horizontal="center" vertical="center" wrapText="1"/>
    </xf>
    <xf numFmtId="164" fontId="16" fillId="0" borderId="20" xfId="1" applyNumberFormat="1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44" fontId="16" fillId="2" borderId="20" xfId="0" applyNumberFormat="1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44" fontId="15" fillId="0" borderId="20" xfId="1" applyNumberFormat="1" applyFont="1" applyFill="1" applyBorder="1" applyAlignment="1">
      <alignment horizontal="center" vertical="center" wrapText="1"/>
    </xf>
    <xf numFmtId="44" fontId="16" fillId="0" borderId="20" xfId="1" applyFont="1" applyFill="1" applyBorder="1" applyAlignment="1">
      <alignment horizontal="center" vertical="center" wrapText="1"/>
    </xf>
    <xf numFmtId="164" fontId="16" fillId="0" borderId="20" xfId="1" applyNumberFormat="1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44" fontId="16" fillId="2" borderId="20" xfId="0" applyNumberFormat="1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44" fontId="16" fillId="0" borderId="20" xfId="1" applyFont="1" applyFill="1" applyBorder="1" applyAlignment="1">
      <alignment horizontal="center" vertical="center" wrapText="1"/>
    </xf>
    <xf numFmtId="164" fontId="16" fillId="0" borderId="20" xfId="1" applyNumberFormat="1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44" fontId="16" fillId="2" borderId="20" xfId="0" applyNumberFormat="1" applyFont="1" applyFill="1" applyBorder="1" applyAlignment="1">
      <alignment horizontal="center" vertical="center" wrapText="1"/>
    </xf>
    <xf numFmtId="44" fontId="16" fillId="2" borderId="20" xfId="0" applyNumberFormat="1" applyFont="1" applyFill="1" applyBorder="1" applyAlignment="1" applyProtection="1">
      <alignment horizontal="center" vertical="center" wrapText="1"/>
      <protection locked="0"/>
    </xf>
    <xf numFmtId="44" fontId="16" fillId="0" borderId="20" xfId="1" applyFont="1" applyFill="1" applyBorder="1" applyAlignment="1">
      <alignment horizontal="center" vertical="center" wrapText="1"/>
    </xf>
    <xf numFmtId="164" fontId="16" fillId="0" borderId="20" xfId="1" applyNumberFormat="1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44" fontId="16" fillId="2" borderId="20" xfId="0" applyNumberFormat="1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44" fontId="16" fillId="0" borderId="26" xfId="1" applyFont="1" applyFill="1" applyBorder="1" applyAlignment="1">
      <alignment horizontal="center" vertical="center" wrapText="1"/>
    </xf>
    <xf numFmtId="0" fontId="16" fillId="0" borderId="32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44" fontId="16" fillId="2" borderId="20" xfId="0" applyNumberFormat="1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10" fontId="26" fillId="0" borderId="0" xfId="3" applyNumberFormat="1" applyFont="1" applyFill="1" applyBorder="1" applyAlignment="1">
      <alignment horizontal="left" vertical="top"/>
    </xf>
    <xf numFmtId="0" fontId="6" fillId="0" borderId="0" xfId="2" applyFill="1" applyBorder="1" applyAlignment="1">
      <alignment horizontal="left" vertical="top"/>
    </xf>
    <xf numFmtId="44" fontId="6" fillId="0" borderId="0" xfId="2" applyNumberFormat="1" applyFill="1" applyBorder="1" applyAlignment="1">
      <alignment horizontal="left" vertical="top"/>
    </xf>
    <xf numFmtId="44" fontId="16" fillId="2" borderId="20" xfId="0" applyNumberFormat="1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10" fontId="6" fillId="0" borderId="0" xfId="2" applyNumberFormat="1" applyFill="1" applyBorder="1" applyAlignment="1">
      <alignment horizontal="left" vertical="top"/>
    </xf>
    <xf numFmtId="44" fontId="6" fillId="0" borderId="0" xfId="1" applyFill="1" applyBorder="1" applyAlignment="1">
      <alignment horizontal="left" vertical="top"/>
    </xf>
    <xf numFmtId="0" fontId="6" fillId="0" borderId="0" xfId="2" applyFill="1" applyBorder="1" applyAlignment="1">
      <alignment horizontal="left" vertical="top"/>
    </xf>
    <xf numFmtId="44" fontId="6" fillId="0" borderId="0" xfId="2" applyNumberFormat="1" applyFill="1" applyBorder="1" applyAlignment="1">
      <alignment horizontal="left" vertical="top"/>
    </xf>
    <xf numFmtId="44" fontId="16" fillId="0" borderId="20" xfId="1" applyFont="1" applyFill="1" applyBorder="1" applyAlignment="1">
      <alignment horizontal="center" vertical="center" wrapText="1"/>
    </xf>
    <xf numFmtId="0" fontId="16" fillId="0" borderId="20" xfId="0" applyFont="1" applyFill="1" applyBorder="1" applyAlignment="1" applyProtection="1">
      <alignment horizontal="center" vertical="center" wrapText="1"/>
      <protection locked="0"/>
    </xf>
    <xf numFmtId="44" fontId="16" fillId="3" borderId="20" xfId="1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44" fontId="16" fillId="2" borderId="20" xfId="0" applyNumberFormat="1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10" fontId="6" fillId="0" borderId="0" xfId="2" applyNumberFormat="1" applyFill="1" applyBorder="1" applyAlignment="1">
      <alignment horizontal="left" vertical="top"/>
    </xf>
    <xf numFmtId="44" fontId="6" fillId="0" borderId="0" xfId="1" applyFont="1" applyFill="1" applyBorder="1" applyAlignment="1">
      <alignment horizontal="left" vertical="top"/>
    </xf>
    <xf numFmtId="44" fontId="6" fillId="0" borderId="0" xfId="1" applyFill="1" applyBorder="1" applyAlignment="1">
      <alignment horizontal="left" vertical="top"/>
    </xf>
    <xf numFmtId="0" fontId="16" fillId="0" borderId="20" xfId="0" applyFont="1" applyBorder="1" applyAlignment="1" applyProtection="1">
      <alignment horizontal="center" vertical="center" wrapText="1"/>
      <protection locked="0"/>
    </xf>
    <xf numFmtId="44" fontId="16" fillId="0" borderId="20" xfId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Fill="1" applyBorder="1" applyAlignment="1">
      <alignment horizontal="center" vertical="center" wrapText="1"/>
    </xf>
    <xf numFmtId="165" fontId="6" fillId="0" borderId="0" xfId="3" applyNumberFormat="1" applyFont="1" applyFill="1" applyBorder="1" applyAlignment="1">
      <alignment horizontal="left" vertical="top"/>
    </xf>
    <xf numFmtId="0" fontId="16" fillId="0" borderId="20" xfId="0" applyFont="1" applyFill="1" applyBorder="1" applyAlignment="1">
      <alignment horizontal="center" vertical="center" wrapText="1"/>
    </xf>
    <xf numFmtId="1" fontId="16" fillId="0" borderId="20" xfId="0" applyNumberFormat="1" applyFont="1" applyFill="1" applyBorder="1" applyAlignment="1">
      <alignment horizontal="center" vertical="center" wrapText="1"/>
    </xf>
    <xf numFmtId="167" fontId="16" fillId="0" borderId="20" xfId="0" applyNumberFormat="1" applyFont="1" applyFill="1" applyBorder="1" applyAlignment="1" applyProtection="1">
      <alignment horizontal="center" vertical="center" wrapText="1"/>
      <protection locked="0"/>
    </xf>
    <xf numFmtId="44" fontId="16" fillId="0" borderId="18" xfId="1" applyFont="1" applyFill="1" applyBorder="1" applyAlignment="1" applyProtection="1">
      <alignment horizontal="center" vertical="center" wrapText="1"/>
      <protection locked="0"/>
    </xf>
    <xf numFmtId="44" fontId="16" fillId="0" borderId="18" xfId="1" applyFont="1" applyFill="1" applyBorder="1" applyAlignment="1">
      <alignment horizontal="center" vertical="center" wrapText="1"/>
    </xf>
    <xf numFmtId="44" fontId="16" fillId="0" borderId="34" xfId="1" applyFont="1" applyFill="1" applyBorder="1" applyAlignment="1">
      <alignment horizontal="center" vertical="center" wrapText="1"/>
    </xf>
    <xf numFmtId="10" fontId="26" fillId="0" borderId="0" xfId="2" applyNumberFormat="1" applyFont="1" applyFill="1" applyBorder="1" applyAlignment="1">
      <alignment horizontal="left" vertical="top"/>
    </xf>
    <xf numFmtId="44" fontId="16" fillId="0" borderId="11" xfId="1" applyFont="1" applyFill="1" applyBorder="1" applyAlignment="1">
      <alignment horizontal="center" vertical="center" wrapText="1"/>
    </xf>
    <xf numFmtId="44" fontId="16" fillId="0" borderId="20" xfId="1" applyFont="1" applyFill="1" applyBorder="1" applyAlignment="1" applyProtection="1">
      <alignment horizontal="center" vertical="center" wrapText="1"/>
      <protection locked="0"/>
    </xf>
    <xf numFmtId="0" fontId="35" fillId="0" borderId="20" xfId="0" applyFont="1" applyBorder="1" applyAlignment="1">
      <alignment horizontal="center" vertical="center" wrapText="1"/>
    </xf>
    <xf numFmtId="0" fontId="35" fillId="0" borderId="20" xfId="0" applyFont="1" applyFill="1" applyBorder="1" applyAlignment="1">
      <alignment horizontal="center" vertical="center" wrapText="1"/>
    </xf>
    <xf numFmtId="3" fontId="16" fillId="0" borderId="20" xfId="0" applyNumberFormat="1" applyFont="1" applyFill="1" applyBorder="1" applyAlignment="1">
      <alignment horizontal="center" vertical="center" wrapText="1"/>
    </xf>
    <xf numFmtId="44" fontId="16" fillId="0" borderId="20" xfId="1" applyFont="1" applyFill="1" applyBorder="1" applyAlignment="1">
      <alignment horizontal="center" vertical="center" wrapText="1"/>
    </xf>
    <xf numFmtId="164" fontId="25" fillId="0" borderId="20" xfId="1" applyNumberFormat="1" applyFont="1" applyFill="1" applyBorder="1" applyAlignment="1">
      <alignment horizontal="right" wrapText="1"/>
    </xf>
    <xf numFmtId="44" fontId="16" fillId="0" borderId="20" xfId="1" applyFont="1" applyBorder="1" applyAlignment="1">
      <alignment horizontal="center" vertical="center" wrapText="1"/>
    </xf>
    <xf numFmtId="44" fontId="16" fillId="0" borderId="20" xfId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Fill="1" applyBorder="1" applyAlignment="1">
      <alignment horizontal="center" vertical="center" wrapText="1"/>
    </xf>
    <xf numFmtId="44" fontId="16" fillId="2" borderId="20" xfId="0" applyNumberFormat="1" applyFont="1" applyFill="1" applyBorder="1" applyAlignment="1">
      <alignment horizontal="center" vertical="center" wrapText="1"/>
    </xf>
    <xf numFmtId="44" fontId="16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 applyAlignment="1" applyProtection="1">
      <alignment horizontal="center" vertical="center" wrapText="1"/>
      <protection locked="0"/>
    </xf>
    <xf numFmtId="3" fontId="7" fillId="0" borderId="1" xfId="0" applyNumberFormat="1" applyFont="1" applyBorder="1" applyAlignment="1" applyProtection="1">
      <alignment horizontal="center" vertical="center"/>
      <protection locked="0"/>
    </xf>
    <xf numFmtId="3" fontId="7" fillId="0" borderId="1" xfId="0" applyNumberFormat="1" applyFont="1" applyFill="1" applyBorder="1" applyAlignment="1" applyProtection="1">
      <alignment horizontal="center" vertical="center"/>
      <protection locked="0"/>
    </xf>
    <xf numFmtId="44" fontId="16" fillId="0" borderId="27" xfId="1" applyFont="1" applyFill="1" applyBorder="1" applyAlignment="1" applyProtection="1">
      <alignment horizontal="center" vertical="center" wrapText="1"/>
      <protection locked="0"/>
    </xf>
    <xf numFmtId="44" fontId="16" fillId="0" borderId="32" xfId="1" applyFont="1" applyFill="1" applyBorder="1" applyAlignment="1" applyProtection="1">
      <alignment horizontal="center" vertical="center" wrapText="1"/>
      <protection locked="0"/>
    </xf>
    <xf numFmtId="44" fontId="16" fillId="0" borderId="20" xfId="1" applyFont="1" applyFill="1" applyBorder="1" applyAlignment="1" applyProtection="1">
      <alignment horizontal="center" vertical="center" wrapText="1"/>
      <protection locked="0"/>
    </xf>
    <xf numFmtId="44" fontId="16" fillId="0" borderId="32" xfId="1" applyFont="1" applyFill="1" applyBorder="1" applyAlignment="1">
      <alignment horizontal="center" vertical="center" wrapText="1"/>
    </xf>
    <xf numFmtId="44" fontId="16" fillId="0" borderId="26" xfId="1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2" fillId="0" borderId="7" xfId="2" applyFont="1" applyFill="1" applyBorder="1" applyAlignment="1">
      <alignment horizontal="left" vertical="top" wrapText="1"/>
    </xf>
    <xf numFmtId="44" fontId="8" fillId="0" borderId="10" xfId="1" applyFont="1" applyFill="1" applyBorder="1" applyAlignment="1">
      <alignment horizontal="left" vertical="top" wrapText="1"/>
    </xf>
    <xf numFmtId="44" fontId="16" fillId="3" borderId="27" xfId="1" applyFont="1" applyFill="1" applyBorder="1" applyAlignment="1">
      <alignment horizontal="center" vertical="center" wrapText="1"/>
    </xf>
    <xf numFmtId="44" fontId="16" fillId="3" borderId="26" xfId="1" applyFont="1" applyFill="1" applyBorder="1" applyAlignment="1">
      <alignment horizontal="center" vertical="center" wrapText="1"/>
    </xf>
    <xf numFmtId="44" fontId="16" fillId="3" borderId="27" xfId="1" applyFont="1" applyFill="1" applyBorder="1" applyAlignment="1" applyProtection="1">
      <alignment horizontal="center" vertical="center" wrapText="1"/>
      <protection locked="0"/>
    </xf>
    <xf numFmtId="44" fontId="16" fillId="3" borderId="28" xfId="1" applyFont="1" applyFill="1" applyBorder="1" applyAlignment="1">
      <alignment horizontal="center" vertical="center" wrapText="1"/>
    </xf>
    <xf numFmtId="44" fontId="16" fillId="3" borderId="20" xfId="1" applyFont="1" applyFill="1" applyBorder="1" applyAlignment="1" applyProtection="1">
      <alignment horizontal="center" vertical="center" wrapText="1"/>
      <protection locked="0"/>
    </xf>
    <xf numFmtId="44" fontId="16" fillId="3" borderId="30" xfId="1" applyFont="1" applyFill="1" applyBorder="1" applyAlignment="1">
      <alignment horizontal="center" vertical="center" wrapText="1"/>
    </xf>
    <xf numFmtId="44" fontId="16" fillId="3" borderId="32" xfId="1" applyFont="1" applyFill="1" applyBorder="1" applyAlignment="1">
      <alignment horizontal="center" vertical="center" wrapText="1"/>
    </xf>
    <xf numFmtId="44" fontId="16" fillId="3" borderId="32" xfId="1" applyFont="1" applyFill="1" applyBorder="1" applyAlignment="1" applyProtection="1">
      <alignment horizontal="center" vertical="center" wrapText="1"/>
      <protection locked="0"/>
    </xf>
    <xf numFmtId="44" fontId="16" fillId="3" borderId="33" xfId="1" applyFont="1" applyFill="1" applyBorder="1" applyAlignment="1">
      <alignment horizontal="center" vertical="center" wrapText="1"/>
    </xf>
    <xf numFmtId="44" fontId="16" fillId="3" borderId="18" xfId="1" applyFont="1" applyFill="1" applyBorder="1" applyAlignment="1" applyProtection="1">
      <alignment horizontal="center" vertical="center" wrapText="1"/>
      <protection locked="0"/>
    </xf>
    <xf numFmtId="44" fontId="16" fillId="3" borderId="18" xfId="1" applyFont="1" applyFill="1" applyBorder="1" applyAlignment="1">
      <alignment horizontal="center" vertical="center" wrapText="1"/>
    </xf>
    <xf numFmtId="44" fontId="16" fillId="3" borderId="34" xfId="1" applyFont="1" applyFill="1" applyBorder="1" applyAlignment="1">
      <alignment horizontal="center" vertical="center" wrapText="1"/>
    </xf>
    <xf numFmtId="44" fontId="16" fillId="3" borderId="4" xfId="1" applyFont="1" applyFill="1" applyBorder="1" applyAlignment="1">
      <alignment horizontal="center" vertical="center" wrapText="1"/>
    </xf>
    <xf numFmtId="44" fontId="16" fillId="3" borderId="7" xfId="1" applyFont="1" applyFill="1" applyBorder="1" applyAlignment="1">
      <alignment horizontal="center" vertical="center" wrapText="1"/>
    </xf>
    <xf numFmtId="44" fontId="16" fillId="0" borderId="7" xfId="1" applyFont="1" applyFill="1" applyBorder="1" applyAlignment="1">
      <alignment horizontal="center" vertical="center" wrapText="1"/>
    </xf>
    <xf numFmtId="0" fontId="16" fillId="3" borderId="20" xfId="0" applyFont="1" applyFill="1" applyBorder="1" applyAlignment="1" applyProtection="1">
      <alignment horizontal="center" vertical="center" wrapText="1"/>
      <protection locked="0"/>
    </xf>
    <xf numFmtId="3" fontId="7" fillId="3" borderId="1" xfId="0" applyNumberFormat="1" applyFont="1" applyFill="1" applyBorder="1" applyAlignment="1" applyProtection="1">
      <alignment horizontal="center" vertical="center"/>
      <protection locked="0"/>
    </xf>
    <xf numFmtId="167" fontId="16" fillId="3" borderId="20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 applyAlignment="1" applyProtection="1">
      <alignment horizontal="center" vertical="center" wrapText="1"/>
      <protection locked="0"/>
    </xf>
    <xf numFmtId="3" fontId="7" fillId="0" borderId="1" xfId="0" applyNumberFormat="1" applyFont="1" applyBorder="1" applyAlignment="1" applyProtection="1">
      <alignment horizontal="center" vertical="center"/>
      <protection locked="0"/>
    </xf>
    <xf numFmtId="3" fontId="7" fillId="0" borderId="1" xfId="0" applyNumberFormat="1" applyFont="1" applyFill="1" applyBorder="1" applyAlignment="1" applyProtection="1">
      <alignment horizontal="center" vertical="center"/>
      <protection locked="0"/>
    </xf>
    <xf numFmtId="44" fontId="16" fillId="0" borderId="20" xfId="1" applyFont="1" applyFill="1" applyBorder="1" applyAlignment="1" applyProtection="1">
      <alignment horizontal="center" vertical="center" wrapText="1"/>
      <protection locked="0"/>
    </xf>
    <xf numFmtId="0" fontId="16" fillId="2" borderId="20" xfId="0" applyFont="1" applyFill="1" applyBorder="1" applyAlignment="1">
      <alignment horizontal="left" vertical="center" wrapText="1"/>
    </xf>
    <xf numFmtId="0" fontId="16" fillId="0" borderId="20" xfId="0" applyFont="1" applyFill="1" applyBorder="1" applyAlignment="1">
      <alignment horizontal="left" vertical="center" wrapText="1"/>
    </xf>
    <xf numFmtId="0" fontId="1" fillId="0" borderId="2" xfId="2" applyFont="1" applyFill="1" applyBorder="1" applyAlignment="1">
      <alignment horizontal="right" wrapText="1"/>
    </xf>
    <xf numFmtId="0" fontId="1" fillId="0" borderId="3" xfId="2" applyFont="1" applyFill="1" applyBorder="1" applyAlignment="1">
      <alignment horizontal="right" wrapText="1"/>
    </xf>
    <xf numFmtId="0" fontId="25" fillId="0" borderId="20" xfId="0" applyFont="1" applyFill="1" applyBorder="1" applyAlignment="1">
      <alignment horizontal="right" wrapText="1"/>
    </xf>
    <xf numFmtId="0" fontId="15" fillId="0" borderId="20" xfId="0" applyFont="1" applyFill="1" applyBorder="1" applyAlignment="1">
      <alignment horizontal="left" vertical="center" wrapText="1"/>
    </xf>
    <xf numFmtId="0" fontId="14" fillId="0" borderId="20" xfId="2" applyFont="1" applyFill="1" applyBorder="1" applyAlignment="1">
      <alignment horizontal="center" wrapText="1"/>
    </xf>
    <xf numFmtId="0" fontId="17" fillId="2" borderId="20" xfId="0" applyFont="1" applyFill="1" applyBorder="1" applyAlignment="1">
      <alignment horizontal="left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2" borderId="26" xfId="0" applyFont="1" applyFill="1" applyBorder="1" applyAlignment="1">
      <alignment horizontal="left" vertical="center" wrapText="1"/>
    </xf>
    <xf numFmtId="0" fontId="16" fillId="0" borderId="35" xfId="0" applyFont="1" applyFill="1" applyBorder="1" applyAlignment="1">
      <alignment horizontal="left" vertical="center" wrapText="1"/>
    </xf>
    <xf numFmtId="0" fontId="16" fillId="0" borderId="26" xfId="0" applyFont="1" applyFill="1" applyBorder="1" applyAlignment="1">
      <alignment horizontal="left" vertical="center" wrapText="1"/>
    </xf>
    <xf numFmtId="0" fontId="16" fillId="0" borderId="29" xfId="0" applyFont="1" applyFill="1" applyBorder="1" applyAlignment="1">
      <alignment horizontal="left" vertical="center" wrapText="1"/>
    </xf>
    <xf numFmtId="0" fontId="16" fillId="0" borderId="31" xfId="0" applyFont="1" applyFill="1" applyBorder="1" applyAlignment="1">
      <alignment horizontal="left" vertical="center" wrapText="1"/>
    </xf>
    <xf numFmtId="0" fontId="16" fillId="0" borderId="32" xfId="0" applyFont="1" applyFill="1" applyBorder="1" applyAlignment="1">
      <alignment horizontal="left" vertical="center" wrapText="1"/>
    </xf>
    <xf numFmtId="44" fontId="9" fillId="0" borderId="16" xfId="1" applyNumberFormat="1" applyFont="1" applyFill="1" applyBorder="1" applyAlignment="1">
      <alignment horizontal="left" wrapText="1"/>
    </xf>
    <xf numFmtId="44" fontId="9" fillId="0" borderId="17" xfId="1" applyNumberFormat="1" applyFont="1" applyFill="1" applyBorder="1" applyAlignment="1">
      <alignment horizontal="left" wrapText="1"/>
    </xf>
    <xf numFmtId="0" fontId="6" fillId="0" borderId="11" xfId="2" applyFill="1" applyBorder="1" applyAlignment="1">
      <alignment horizontal="center" vertical="center" wrapText="1"/>
    </xf>
    <xf numFmtId="0" fontId="6" fillId="0" borderId="12" xfId="2" applyFill="1" applyBorder="1" applyAlignment="1">
      <alignment horizontal="center" vertical="center" wrapText="1"/>
    </xf>
    <xf numFmtId="0" fontId="6" fillId="0" borderId="13" xfId="2" applyFill="1" applyBorder="1" applyAlignment="1">
      <alignment horizontal="center" vertical="center" wrapText="1"/>
    </xf>
    <xf numFmtId="0" fontId="2" fillId="0" borderId="5" xfId="2" applyFont="1" applyFill="1" applyBorder="1" applyAlignment="1">
      <alignment horizontal="left" vertical="top" wrapText="1"/>
    </xf>
    <xf numFmtId="0" fontId="2" fillId="0" borderId="6" xfId="2" applyFont="1" applyFill="1" applyBorder="1" applyAlignment="1">
      <alignment horizontal="left" vertical="top" wrapText="1"/>
    </xf>
    <xf numFmtId="0" fontId="2" fillId="0" borderId="7" xfId="2" applyFont="1" applyFill="1" applyBorder="1" applyAlignment="1">
      <alignment horizontal="left" vertical="top" wrapText="1"/>
    </xf>
    <xf numFmtId="0" fontId="1" fillId="0" borderId="14" xfId="2" applyFont="1" applyFill="1" applyBorder="1" applyAlignment="1">
      <alignment horizontal="left" vertical="top" wrapText="1"/>
    </xf>
    <xf numFmtId="0" fontId="6" fillId="0" borderId="0" xfId="2" applyFill="1" applyBorder="1" applyAlignment="1">
      <alignment horizontal="left" vertical="top" wrapText="1"/>
    </xf>
    <xf numFmtId="0" fontId="6" fillId="0" borderId="15" xfId="2" applyFill="1" applyBorder="1" applyAlignment="1">
      <alignment horizontal="left" vertical="top" wrapText="1"/>
    </xf>
    <xf numFmtId="0" fontId="6" fillId="0" borderId="5" xfId="2" applyFill="1" applyBorder="1" applyAlignment="1">
      <alignment horizontal="left" vertical="top" wrapText="1"/>
    </xf>
    <xf numFmtId="0" fontId="6" fillId="0" borderId="6" xfId="2" applyFill="1" applyBorder="1" applyAlignment="1">
      <alignment horizontal="left" vertical="top" wrapText="1"/>
    </xf>
    <xf numFmtId="0" fontId="1" fillId="0" borderId="2" xfId="2" applyFont="1" applyFill="1" applyBorder="1" applyAlignment="1">
      <alignment horizontal="center" vertical="top" wrapText="1"/>
    </xf>
    <xf numFmtId="0" fontId="1" fillId="0" borderId="3" xfId="2" applyFont="1" applyFill="1" applyBorder="1" applyAlignment="1">
      <alignment horizontal="center" vertical="top" wrapText="1"/>
    </xf>
    <xf numFmtId="0" fontId="1" fillId="0" borderId="4" xfId="2" applyFont="1" applyFill="1" applyBorder="1" applyAlignment="1">
      <alignment horizontal="center" vertical="top" wrapText="1"/>
    </xf>
    <xf numFmtId="0" fontId="2" fillId="0" borderId="11" xfId="2" applyFont="1" applyFill="1" applyBorder="1" applyAlignment="1">
      <alignment horizontal="center" wrapText="1"/>
    </xf>
    <xf numFmtId="0" fontId="2" fillId="0" borderId="12" xfId="2" applyFont="1" applyFill="1" applyBorder="1" applyAlignment="1">
      <alignment horizontal="center" wrapText="1"/>
    </xf>
    <xf numFmtId="0" fontId="6" fillId="0" borderId="12" xfId="2" applyFill="1" applyBorder="1" applyAlignment="1">
      <alignment horizontal="center" wrapText="1"/>
    </xf>
    <xf numFmtId="44" fontId="9" fillId="0" borderId="8" xfId="1" applyNumberFormat="1" applyFont="1" applyFill="1" applyBorder="1" applyAlignment="1">
      <alignment horizontal="left" wrapText="1"/>
    </xf>
    <xf numFmtId="44" fontId="9" fillId="0" borderId="9" xfId="1" applyNumberFormat="1" applyFont="1" applyFill="1" applyBorder="1" applyAlignment="1">
      <alignment horizontal="left" wrapText="1"/>
    </xf>
    <xf numFmtId="44" fontId="9" fillId="0" borderId="10" xfId="1" applyNumberFormat="1" applyFont="1" applyFill="1" applyBorder="1" applyAlignment="1">
      <alignment horizontal="left" wrapText="1"/>
    </xf>
    <xf numFmtId="0" fontId="1" fillId="0" borderId="5" xfId="2" applyFont="1" applyFill="1" applyBorder="1" applyAlignment="1">
      <alignment horizontal="left" vertical="top" wrapText="1"/>
    </xf>
    <xf numFmtId="0" fontId="1" fillId="0" borderId="6" xfId="2" applyFont="1" applyFill="1" applyBorder="1" applyAlignment="1">
      <alignment horizontal="left" vertical="top" wrapText="1"/>
    </xf>
    <xf numFmtId="0" fontId="1" fillId="0" borderId="7" xfId="2" applyFont="1" applyFill="1" applyBorder="1" applyAlignment="1">
      <alignment horizontal="left" vertical="top" wrapText="1"/>
    </xf>
    <xf numFmtId="166" fontId="11" fillId="0" borderId="8" xfId="2" applyNumberFormat="1" applyFont="1" applyFill="1" applyBorder="1" applyAlignment="1" applyProtection="1">
      <alignment horizontal="left" vertical="top" wrapText="1"/>
      <protection locked="0"/>
    </xf>
    <xf numFmtId="166" fontId="11" fillId="0" borderId="9" xfId="2" applyNumberFormat="1" applyFont="1" applyFill="1" applyBorder="1" applyAlignment="1" applyProtection="1">
      <alignment horizontal="left" vertical="top" wrapText="1"/>
      <protection locked="0"/>
    </xf>
    <xf numFmtId="166" fontId="11" fillId="0" borderId="10" xfId="2" applyNumberFormat="1" applyFont="1" applyFill="1" applyBorder="1" applyAlignment="1" applyProtection="1">
      <alignment horizontal="left" vertical="top" wrapText="1"/>
      <protection locked="0"/>
    </xf>
    <xf numFmtId="0" fontId="1" fillId="0" borderId="5" xfId="2" applyFont="1" applyFill="1" applyBorder="1" applyAlignment="1">
      <alignment horizontal="center" vertical="top" wrapText="1"/>
    </xf>
    <xf numFmtId="0" fontId="1" fillId="0" borderId="6" xfId="2" applyFont="1" applyFill="1" applyBorder="1" applyAlignment="1">
      <alignment horizontal="center" vertical="top" wrapText="1"/>
    </xf>
    <xf numFmtId="0" fontId="1" fillId="0" borderId="8" xfId="2" applyFont="1" applyFill="1" applyBorder="1" applyAlignment="1">
      <alignment horizontal="center" vertical="top" wrapText="1"/>
    </xf>
    <xf numFmtId="0" fontId="1" fillId="0" borderId="9" xfId="2" applyFont="1" applyFill="1" applyBorder="1" applyAlignment="1">
      <alignment horizontal="center" vertical="top" wrapText="1"/>
    </xf>
    <xf numFmtId="0" fontId="1" fillId="0" borderId="7" xfId="2" applyFont="1" applyFill="1" applyBorder="1" applyAlignment="1">
      <alignment horizontal="center" vertical="top" wrapText="1"/>
    </xf>
    <xf numFmtId="0" fontId="6" fillId="0" borderId="11" xfId="2" applyFill="1" applyBorder="1" applyAlignment="1">
      <alignment horizontal="center" wrapText="1"/>
    </xf>
    <xf numFmtId="0" fontId="12" fillId="0" borderId="14" xfId="2" applyFont="1" applyFill="1" applyBorder="1" applyAlignment="1" applyProtection="1">
      <alignment horizontal="left" wrapText="1"/>
      <protection locked="0"/>
    </xf>
    <xf numFmtId="0" fontId="12" fillId="0" borderId="0" xfId="2" applyFont="1" applyFill="1" applyBorder="1" applyAlignment="1" applyProtection="1">
      <alignment horizontal="left" wrapText="1"/>
      <protection locked="0"/>
    </xf>
    <xf numFmtId="0" fontId="12" fillId="0" borderId="15" xfId="2" applyFont="1" applyFill="1" applyBorder="1" applyAlignment="1" applyProtection="1">
      <alignment horizontal="left" wrapText="1"/>
      <protection locked="0"/>
    </xf>
    <xf numFmtId="0" fontId="12" fillId="0" borderId="8" xfId="2" applyFont="1" applyFill="1" applyBorder="1" applyAlignment="1" applyProtection="1">
      <alignment horizontal="left" wrapText="1"/>
      <protection locked="0"/>
    </xf>
    <xf numFmtId="0" fontId="12" fillId="0" borderId="9" xfId="2" applyFont="1" applyFill="1" applyBorder="1" applyAlignment="1" applyProtection="1">
      <alignment horizontal="left" wrapText="1"/>
      <protection locked="0"/>
    </xf>
    <xf numFmtId="0" fontId="12" fillId="0" borderId="10" xfId="2" applyFont="1" applyFill="1" applyBorder="1" applyAlignment="1" applyProtection="1">
      <alignment horizontal="left" wrapText="1"/>
      <protection locked="0"/>
    </xf>
    <xf numFmtId="0" fontId="6" fillId="0" borderId="14" xfId="2" applyFill="1" applyBorder="1" applyAlignment="1" applyProtection="1">
      <alignment horizontal="left" wrapText="1"/>
      <protection locked="0"/>
    </xf>
    <xf numFmtId="0" fontId="6" fillId="0" borderId="0" xfId="2" applyFill="1" applyBorder="1" applyAlignment="1" applyProtection="1">
      <alignment horizontal="left" wrapText="1"/>
      <protection locked="0"/>
    </xf>
    <xf numFmtId="0" fontId="6" fillId="0" borderId="8" xfId="2" applyFill="1" applyBorder="1" applyAlignment="1" applyProtection="1">
      <alignment horizontal="left" wrapText="1"/>
      <protection locked="0"/>
    </xf>
    <xf numFmtId="0" fontId="6" fillId="0" borderId="9" xfId="2" applyFill="1" applyBorder="1" applyAlignment="1" applyProtection="1">
      <alignment horizontal="left" wrapText="1"/>
      <protection locked="0"/>
    </xf>
    <xf numFmtId="14" fontId="3" fillId="0" borderId="15" xfId="2" applyNumberFormat="1" applyFont="1" applyFill="1" applyBorder="1" applyAlignment="1" applyProtection="1">
      <alignment horizontal="left" vertical="top" wrapText="1"/>
      <protection locked="0"/>
    </xf>
    <xf numFmtId="0" fontId="3" fillId="0" borderId="10" xfId="2" applyFont="1" applyFill="1" applyBorder="1" applyAlignment="1" applyProtection="1">
      <alignment horizontal="left" vertical="top" wrapText="1"/>
      <protection locked="0"/>
    </xf>
    <xf numFmtId="0" fontId="6" fillId="0" borderId="7" xfId="2" applyFill="1" applyBorder="1" applyAlignment="1">
      <alignment horizontal="left" vertical="top" wrapText="1"/>
    </xf>
    <xf numFmtId="44" fontId="8" fillId="0" borderId="8" xfId="1" applyFont="1" applyFill="1" applyBorder="1" applyAlignment="1">
      <alignment horizontal="left" vertical="top" wrapText="1"/>
    </xf>
    <xf numFmtId="44" fontId="8" fillId="0" borderId="10" xfId="1" applyFont="1" applyFill="1" applyBorder="1" applyAlignment="1">
      <alignment horizontal="left" vertical="top" wrapText="1"/>
    </xf>
    <xf numFmtId="0" fontId="2" fillId="0" borderId="5" xfId="2" applyFont="1" applyFill="1" applyBorder="1" applyAlignment="1">
      <alignment horizontal="center" wrapText="1"/>
    </xf>
    <xf numFmtId="0" fontId="2" fillId="0" borderId="14" xfId="2" applyFont="1" applyFill="1" applyBorder="1" applyAlignment="1">
      <alignment horizontal="center" wrapText="1"/>
    </xf>
    <xf numFmtId="0" fontId="1" fillId="0" borderId="5" xfId="2" applyFont="1" applyFill="1" applyBorder="1" applyAlignment="1">
      <alignment horizontal="left" wrapText="1" indent="7"/>
    </xf>
    <xf numFmtId="0" fontId="1" fillId="0" borderId="7" xfId="2" applyFont="1" applyFill="1" applyBorder="1" applyAlignment="1">
      <alignment horizontal="left" wrapText="1" indent="7"/>
    </xf>
    <xf numFmtId="0" fontId="1" fillId="0" borderId="14" xfId="2" applyFont="1" applyFill="1" applyBorder="1" applyAlignment="1">
      <alignment horizontal="left" wrapText="1" indent="7"/>
    </xf>
    <xf numFmtId="0" fontId="1" fillId="0" borderId="15" xfId="2" applyFont="1" applyFill="1" applyBorder="1" applyAlignment="1">
      <alignment horizontal="left" wrapText="1" indent="7"/>
    </xf>
    <xf numFmtId="0" fontId="1" fillId="0" borderId="0" xfId="2" applyFont="1" applyFill="1" applyBorder="1" applyAlignment="1">
      <alignment horizontal="left" wrapText="1" indent="7"/>
    </xf>
    <xf numFmtId="0" fontId="1" fillId="0" borderId="2" xfId="2" applyFont="1" applyFill="1" applyBorder="1" applyAlignment="1">
      <alignment horizontal="left" vertical="top" wrapText="1" indent="9"/>
    </xf>
    <xf numFmtId="0" fontId="1" fillId="0" borderId="3" xfId="2" applyFont="1" applyFill="1" applyBorder="1" applyAlignment="1">
      <alignment horizontal="left" vertical="top" wrapText="1" indent="9"/>
    </xf>
    <xf numFmtId="0" fontId="1" fillId="0" borderId="4" xfId="2" applyFont="1" applyFill="1" applyBorder="1" applyAlignment="1">
      <alignment horizontal="left" vertical="top" wrapText="1" indent="9"/>
    </xf>
    <xf numFmtId="0" fontId="7" fillId="0" borderId="14" xfId="2" applyFont="1" applyFill="1" applyBorder="1" applyAlignment="1">
      <alignment horizontal="left" vertical="top" wrapText="1"/>
    </xf>
    <xf numFmtId="0" fontId="7" fillId="0" borderId="0" xfId="2" applyFont="1" applyFill="1" applyBorder="1" applyAlignment="1">
      <alignment horizontal="left" vertical="top" wrapText="1"/>
    </xf>
    <xf numFmtId="0" fontId="7" fillId="0" borderId="15" xfId="2" applyFont="1" applyFill="1" applyBorder="1" applyAlignment="1">
      <alignment horizontal="left" vertical="top" wrapText="1"/>
    </xf>
    <xf numFmtId="0" fontId="7" fillId="0" borderId="8" xfId="2" applyFont="1" applyFill="1" applyBorder="1" applyAlignment="1">
      <alignment horizontal="left" vertical="top" wrapText="1"/>
    </xf>
    <xf numFmtId="0" fontId="7" fillId="0" borderId="9" xfId="2" applyFont="1" applyFill="1" applyBorder="1" applyAlignment="1">
      <alignment horizontal="left" vertical="top" wrapText="1"/>
    </xf>
    <xf numFmtId="0" fontId="7" fillId="0" borderId="10" xfId="2" applyFont="1" applyFill="1" applyBorder="1" applyAlignment="1">
      <alignment horizontal="left" vertical="top" wrapText="1"/>
    </xf>
    <xf numFmtId="0" fontId="1" fillId="0" borderId="0" xfId="2" applyFont="1" applyFill="1" applyBorder="1" applyAlignment="1">
      <alignment horizontal="left" vertical="top" wrapText="1"/>
    </xf>
    <xf numFmtId="0" fontId="1" fillId="0" borderId="8" xfId="2" applyFont="1" applyFill="1" applyBorder="1" applyAlignment="1">
      <alignment horizontal="left" vertical="top" wrapText="1"/>
    </xf>
    <xf numFmtId="0" fontId="1" fillId="0" borderId="9" xfId="2" applyFont="1" applyFill="1" applyBorder="1" applyAlignment="1">
      <alignment horizontal="left" vertical="top" wrapText="1"/>
    </xf>
    <xf numFmtId="0" fontId="12" fillId="0" borderId="8" xfId="2" applyFont="1" applyFill="1" applyBorder="1" applyAlignment="1">
      <alignment horizontal="left" wrapText="1"/>
    </xf>
    <xf numFmtId="0" fontId="12" fillId="0" borderId="9" xfId="2" applyFont="1" applyFill="1" applyBorder="1" applyAlignment="1">
      <alignment horizontal="left" wrapText="1"/>
    </xf>
    <xf numFmtId="0" fontId="12" fillId="0" borderId="10" xfId="2" applyFont="1" applyFill="1" applyBorder="1" applyAlignment="1">
      <alignment horizontal="left" wrapText="1"/>
    </xf>
    <xf numFmtId="10" fontId="16" fillId="0" borderId="29" xfId="0" applyNumberFormat="1" applyFont="1" applyFill="1" applyBorder="1" applyAlignment="1">
      <alignment horizontal="left" vertical="center" wrapText="1"/>
    </xf>
    <xf numFmtId="10" fontId="16" fillId="0" borderId="31" xfId="0" applyNumberFormat="1" applyFont="1" applyFill="1" applyBorder="1" applyAlignment="1">
      <alignment horizontal="left" vertical="center" wrapText="1"/>
    </xf>
    <xf numFmtId="0" fontId="7" fillId="0" borderId="5" xfId="2" applyFont="1" applyFill="1" applyBorder="1" applyAlignment="1">
      <alignment vertical="top" wrapText="1"/>
    </xf>
    <xf numFmtId="0" fontId="7" fillId="0" borderId="8" xfId="2" applyFont="1" applyFill="1" applyBorder="1" applyAlignment="1">
      <alignment vertical="top" wrapText="1"/>
    </xf>
    <xf numFmtId="0" fontId="6" fillId="0" borderId="6" xfId="2" applyFont="1" applyFill="1" applyBorder="1" applyAlignment="1">
      <alignment vertical="center" wrapText="1"/>
    </xf>
    <xf numFmtId="0" fontId="6" fillId="0" borderId="9" xfId="2" applyFont="1" applyFill="1" applyBorder="1" applyAlignment="1">
      <alignment vertical="center" wrapText="1"/>
    </xf>
    <xf numFmtId="0" fontId="10" fillId="0" borderId="6" xfId="2" applyFont="1" applyFill="1" applyBorder="1" applyAlignment="1">
      <alignment vertical="top" wrapText="1"/>
    </xf>
    <xf numFmtId="0" fontId="10" fillId="0" borderId="9" xfId="2" applyFont="1" applyFill="1" applyBorder="1" applyAlignment="1">
      <alignment vertical="top" wrapText="1"/>
    </xf>
    <xf numFmtId="0" fontId="6" fillId="0" borderId="6" xfId="2" applyFill="1" applyBorder="1" applyAlignment="1">
      <alignment horizontal="left" vertical="top" wrapText="1" indent="1"/>
    </xf>
    <xf numFmtId="0" fontId="6" fillId="0" borderId="7" xfId="2" applyFill="1" applyBorder="1" applyAlignment="1">
      <alignment horizontal="left" vertical="top" wrapText="1" indent="1"/>
    </xf>
    <xf numFmtId="0" fontId="6" fillId="0" borderId="9" xfId="2" applyFill="1" applyBorder="1" applyAlignment="1">
      <alignment horizontal="left" vertical="top" wrapText="1" indent="1"/>
    </xf>
    <xf numFmtId="0" fontId="6" fillId="0" borderId="10" xfId="2" applyFill="1" applyBorder="1" applyAlignment="1">
      <alignment horizontal="left" vertical="top" wrapText="1" indent="1"/>
    </xf>
    <xf numFmtId="166" fontId="11" fillId="0" borderId="8" xfId="2" applyNumberFormat="1" applyFont="1" applyFill="1" applyBorder="1" applyAlignment="1">
      <alignment horizontal="left" vertical="top" wrapText="1"/>
    </xf>
    <xf numFmtId="166" fontId="11" fillId="0" borderId="9" xfId="2" applyNumberFormat="1" applyFont="1" applyFill="1" applyBorder="1" applyAlignment="1">
      <alignment horizontal="left" vertical="top" wrapText="1"/>
    </xf>
    <xf numFmtId="166" fontId="11" fillId="0" borderId="10" xfId="2" applyNumberFormat="1" applyFont="1" applyFill="1" applyBorder="1" applyAlignment="1">
      <alignment horizontal="left" vertical="top" wrapText="1"/>
    </xf>
    <xf numFmtId="0" fontId="12" fillId="0" borderId="14" xfId="2" applyFont="1" applyFill="1" applyBorder="1" applyAlignment="1">
      <alignment horizontal="left" wrapText="1"/>
    </xf>
    <xf numFmtId="0" fontId="12" fillId="0" borderId="0" xfId="2" applyFont="1" applyFill="1" applyBorder="1" applyAlignment="1">
      <alignment horizontal="left" wrapText="1"/>
    </xf>
    <xf numFmtId="0" fontId="12" fillId="0" borderId="15" xfId="2" applyFont="1" applyFill="1" applyBorder="1" applyAlignment="1">
      <alignment horizontal="left" wrapText="1"/>
    </xf>
    <xf numFmtId="0" fontId="6" fillId="0" borderId="14" xfId="2" applyFill="1" applyBorder="1" applyAlignment="1">
      <alignment horizontal="left" vertical="top" wrapText="1"/>
    </xf>
    <xf numFmtId="0" fontId="6" fillId="0" borderId="8" xfId="2" applyFill="1" applyBorder="1" applyAlignment="1">
      <alignment horizontal="left" vertical="top" wrapText="1"/>
    </xf>
    <xf numFmtId="0" fontId="6" fillId="0" borderId="9" xfId="2" applyFill="1" applyBorder="1" applyAlignment="1">
      <alignment horizontal="left" vertical="top" wrapText="1"/>
    </xf>
    <xf numFmtId="0" fontId="16" fillId="2" borderId="16" xfId="0" applyFont="1" applyFill="1" applyBorder="1" applyAlignment="1">
      <alignment horizontal="left" vertical="center" wrapText="1"/>
    </xf>
    <xf numFmtId="0" fontId="16" fillId="2" borderId="17" xfId="0" applyFont="1" applyFill="1" applyBorder="1" applyAlignment="1">
      <alignment horizontal="left" vertical="center" wrapText="1"/>
    </xf>
    <xf numFmtId="0" fontId="16" fillId="0" borderId="16" xfId="2" applyFont="1" applyFill="1" applyBorder="1" applyAlignment="1">
      <alignment horizontal="center" vertical="center" wrapText="1"/>
    </xf>
    <xf numFmtId="0" fontId="16" fillId="0" borderId="17" xfId="2" applyFont="1" applyFill="1" applyBorder="1" applyAlignment="1">
      <alignment horizontal="center" vertical="center" wrapText="1"/>
    </xf>
    <xf numFmtId="0" fontId="23" fillId="0" borderId="23" xfId="2" applyFont="1" applyFill="1" applyBorder="1" applyAlignment="1">
      <alignment horizontal="center" vertical="center" wrapText="1"/>
    </xf>
    <xf numFmtId="0" fontId="23" fillId="0" borderId="24" xfId="2" applyFont="1" applyFill="1" applyBorder="1" applyAlignment="1">
      <alignment horizontal="center" vertical="center" wrapText="1"/>
    </xf>
    <xf numFmtId="0" fontId="23" fillId="0" borderId="25" xfId="2" applyFont="1" applyFill="1" applyBorder="1" applyAlignment="1">
      <alignment horizontal="center" vertical="center" wrapText="1"/>
    </xf>
    <xf numFmtId="0" fontId="14" fillId="0" borderId="18" xfId="2" applyFont="1" applyFill="1" applyBorder="1" applyAlignment="1">
      <alignment horizont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left" wrapText="1" shrinkToFit="1"/>
    </xf>
    <xf numFmtId="0" fontId="3" fillId="0" borderId="0" xfId="2" applyFont="1" applyFill="1" applyBorder="1" applyAlignment="1">
      <alignment horizontal="left" wrapText="1" shrinkToFit="1"/>
    </xf>
    <xf numFmtId="0" fontId="3" fillId="0" borderId="15" xfId="2" applyFont="1" applyFill="1" applyBorder="1" applyAlignment="1">
      <alignment horizontal="left" wrapText="1" shrinkToFit="1"/>
    </xf>
    <xf numFmtId="0" fontId="3" fillId="0" borderId="8" xfId="2" applyFont="1" applyFill="1" applyBorder="1" applyAlignment="1">
      <alignment horizontal="left" wrapText="1" shrinkToFit="1"/>
    </xf>
    <xf numFmtId="0" fontId="3" fillId="0" borderId="9" xfId="2" applyFont="1" applyFill="1" applyBorder="1" applyAlignment="1">
      <alignment horizontal="left" wrapText="1" shrinkToFit="1"/>
    </xf>
    <xf numFmtId="0" fontId="3" fillId="0" borderId="10" xfId="2" applyFont="1" applyFill="1" applyBorder="1" applyAlignment="1">
      <alignment horizontal="left" wrapText="1" shrinkToFit="1"/>
    </xf>
    <xf numFmtId="44" fontId="8" fillId="0" borderId="8" xfId="1" applyFont="1" applyFill="1" applyBorder="1" applyAlignment="1" applyProtection="1">
      <alignment horizontal="left" vertical="top" wrapText="1"/>
      <protection locked="0"/>
    </xf>
    <xf numFmtId="44" fontId="8" fillId="0" borderId="10" xfId="1" applyFont="1" applyFill="1" applyBorder="1" applyAlignment="1" applyProtection="1">
      <alignment horizontal="left" vertical="top" wrapText="1"/>
      <protection locked="0"/>
    </xf>
    <xf numFmtId="164" fontId="9" fillId="0" borderId="16" xfId="1" applyNumberFormat="1" applyFont="1" applyFill="1" applyBorder="1" applyAlignment="1">
      <alignment horizontal="left" wrapText="1"/>
    </xf>
    <xf numFmtId="164" fontId="9" fillId="0" borderId="17" xfId="1" applyNumberFormat="1" applyFont="1" applyFill="1" applyBorder="1" applyAlignment="1">
      <alignment horizontal="left" wrapText="1"/>
    </xf>
    <xf numFmtId="164" fontId="9" fillId="0" borderId="8" xfId="1" applyNumberFormat="1" applyFont="1" applyFill="1" applyBorder="1" applyAlignment="1">
      <alignment horizontal="left" wrapText="1"/>
    </xf>
    <xf numFmtId="164" fontId="9" fillId="0" borderId="9" xfId="1" applyNumberFormat="1" applyFont="1" applyFill="1" applyBorder="1" applyAlignment="1">
      <alignment horizontal="left" wrapText="1"/>
    </xf>
    <xf numFmtId="164" fontId="9" fillId="0" borderId="10" xfId="1" applyNumberFormat="1" applyFont="1" applyFill="1" applyBorder="1" applyAlignment="1">
      <alignment horizontal="left" wrapText="1"/>
    </xf>
    <xf numFmtId="0" fontId="3" fillId="0" borderId="14" xfId="2" applyFont="1" applyFill="1" applyBorder="1" applyAlignment="1">
      <alignment horizontal="left" wrapText="1"/>
    </xf>
    <xf numFmtId="0" fontId="3" fillId="0" borderId="0" xfId="2" applyFont="1" applyFill="1" applyBorder="1" applyAlignment="1">
      <alignment horizontal="left" wrapText="1"/>
    </xf>
    <xf numFmtId="0" fontId="3" fillId="0" borderId="15" xfId="2" applyFont="1" applyFill="1" applyBorder="1" applyAlignment="1">
      <alignment horizontal="left" wrapText="1"/>
    </xf>
    <xf numFmtId="0" fontId="3" fillId="0" borderId="8" xfId="2" applyFont="1" applyFill="1" applyBorder="1" applyAlignment="1">
      <alignment horizontal="left" wrapText="1"/>
    </xf>
    <xf numFmtId="0" fontId="3" fillId="0" borderId="9" xfId="2" applyFont="1" applyFill="1" applyBorder="1" applyAlignment="1">
      <alignment horizontal="left" wrapText="1"/>
    </xf>
    <xf numFmtId="0" fontId="3" fillId="0" borderId="10" xfId="2" applyFont="1" applyFill="1" applyBorder="1" applyAlignment="1">
      <alignment horizontal="left" wrapText="1"/>
    </xf>
    <xf numFmtId="0" fontId="7" fillId="0" borderId="14" xfId="2" applyFont="1" applyFill="1" applyBorder="1" applyAlignment="1">
      <alignment horizontal="left" wrapText="1"/>
    </xf>
    <xf numFmtId="0" fontId="7" fillId="0" borderId="0" xfId="2" applyFont="1" applyFill="1" applyBorder="1" applyAlignment="1">
      <alignment horizontal="left" wrapText="1"/>
    </xf>
    <xf numFmtId="0" fontId="7" fillId="0" borderId="15" xfId="2" applyFont="1" applyFill="1" applyBorder="1" applyAlignment="1">
      <alignment horizontal="left" wrapText="1"/>
    </xf>
    <xf numFmtId="0" fontId="7" fillId="0" borderId="8" xfId="2" applyFont="1" applyFill="1" applyBorder="1" applyAlignment="1">
      <alignment horizontal="left" wrapText="1"/>
    </xf>
    <xf numFmtId="0" fontId="7" fillId="0" borderId="9" xfId="2" applyFont="1" applyFill="1" applyBorder="1" applyAlignment="1">
      <alignment horizontal="left" wrapText="1"/>
    </xf>
    <xf numFmtId="0" fontId="7" fillId="0" borderId="10" xfId="2" applyFont="1" applyFill="1" applyBorder="1" applyAlignment="1">
      <alignment horizontal="left" wrapText="1"/>
    </xf>
    <xf numFmtId="14" fontId="2" fillId="0" borderId="15" xfId="2" applyNumberFormat="1" applyFont="1" applyFill="1" applyBorder="1" applyAlignment="1">
      <alignment horizontal="left" vertical="top" wrapText="1"/>
    </xf>
    <xf numFmtId="14" fontId="2" fillId="0" borderId="10" xfId="2" applyNumberFormat="1" applyFont="1" applyFill="1" applyBorder="1" applyAlignment="1">
      <alignment horizontal="left" vertical="top" wrapText="1"/>
    </xf>
  </cellXfs>
  <cellStyles count="9">
    <cellStyle name="Comma" xfId="4" builtinId="3"/>
    <cellStyle name="Comma 2" xfId="8" xr:uid="{AF8AFE3A-23B5-4BA0-A32B-EFD9C5A19AB2}"/>
    <cellStyle name="Currency" xfId="1" builtinId="4"/>
    <cellStyle name="Followed Hyperlink" xfId="6" builtinId="9" hidden="1"/>
    <cellStyle name="Hyperlink" xfId="5" builtinId="8" hidden="1"/>
    <cellStyle name="Normal" xfId="0" builtinId="0"/>
    <cellStyle name="Normal 2" xfId="2" xr:uid="{00000000-0005-0000-0000-000005000000}"/>
    <cellStyle name="Percent" xfId="3" builtinId="5"/>
    <cellStyle name="Percent 2" xfId="7" xr:uid="{0F771F05-AD20-421B-A1C6-7E94170128F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36321</xdr:colOff>
      <xdr:row>137</xdr:row>
      <xdr:rowOff>274320</xdr:rowOff>
    </xdr:from>
    <xdr:ext cx="2628900" cy="0"/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922521" y="31411545"/>
          <a:ext cx="2628900" cy="0"/>
        </a:xfrm>
        <a:custGeom>
          <a:avLst/>
          <a:gdLst/>
          <a:ahLst/>
          <a:cxnLst/>
          <a:rect l="0" t="0" r="0" b="0"/>
          <a:pathLst>
            <a:path w="2520950">
              <a:moveTo>
                <a:pt x="0" y="0"/>
              </a:moveTo>
              <a:lnTo>
                <a:pt x="2520695" y="0"/>
              </a:lnTo>
            </a:path>
          </a:pathLst>
        </a:custGeom>
        <a:ln w="6096">
          <a:solidFill>
            <a:srgbClr val="000000"/>
          </a:solidFill>
        </a:ln>
      </xdr:spPr>
    </xdr:sp>
    <xdr:clientData/>
  </xdr:oneCellAnchor>
  <xdr:oneCellAnchor>
    <xdr:from>
      <xdr:col>7</xdr:col>
      <xdr:colOff>24256</xdr:colOff>
      <xdr:row>137</xdr:row>
      <xdr:rowOff>274320</xdr:rowOff>
    </xdr:from>
    <xdr:ext cx="1504315" cy="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672831" y="31411545"/>
          <a:ext cx="1504315" cy="0"/>
        </a:xfrm>
        <a:custGeom>
          <a:avLst/>
          <a:gdLst/>
          <a:ahLst/>
          <a:cxnLst/>
          <a:rect l="0" t="0" r="0" b="0"/>
          <a:pathLst>
            <a:path w="1469390">
              <a:moveTo>
                <a:pt x="0" y="0"/>
              </a:moveTo>
              <a:lnTo>
                <a:pt x="1469136" y="0"/>
              </a:lnTo>
            </a:path>
          </a:pathLst>
        </a:custGeom>
        <a:ln w="6096">
          <a:solidFill>
            <a:srgbClr val="000000"/>
          </a:solidFill>
        </a:ln>
      </xdr:spPr>
    </xdr:sp>
    <xdr:clientData/>
  </xdr:oneCellAnchor>
  <xdr:oneCellAnchor>
    <xdr:from>
      <xdr:col>0</xdr:col>
      <xdr:colOff>54864</xdr:colOff>
      <xdr:row>1</xdr:row>
      <xdr:rowOff>82295</xdr:rowOff>
    </xdr:from>
    <xdr:ext cx="710183" cy="597409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" y="234695"/>
          <a:ext cx="710183" cy="597409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36321</xdr:colOff>
      <xdr:row>133</xdr:row>
      <xdr:rowOff>274320</xdr:rowOff>
    </xdr:from>
    <xdr:ext cx="2628900" cy="0"/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58FAB026-196B-401A-8295-27E59BE70611}"/>
            </a:ext>
          </a:extLst>
        </xdr:cNvPr>
        <xdr:cNvSpPr/>
      </xdr:nvSpPr>
      <xdr:spPr>
        <a:xfrm>
          <a:off x="4217796" y="17285970"/>
          <a:ext cx="2628900" cy="0"/>
        </a:xfrm>
        <a:custGeom>
          <a:avLst/>
          <a:gdLst/>
          <a:ahLst/>
          <a:cxnLst/>
          <a:rect l="0" t="0" r="0" b="0"/>
          <a:pathLst>
            <a:path w="2520950">
              <a:moveTo>
                <a:pt x="0" y="0"/>
              </a:moveTo>
              <a:lnTo>
                <a:pt x="2520695" y="0"/>
              </a:lnTo>
            </a:path>
          </a:pathLst>
        </a:custGeom>
        <a:ln w="6096">
          <a:solidFill>
            <a:srgbClr val="000000"/>
          </a:solidFill>
        </a:ln>
      </xdr:spPr>
    </xdr:sp>
    <xdr:clientData/>
  </xdr:oneCellAnchor>
  <xdr:oneCellAnchor>
    <xdr:from>
      <xdr:col>7</xdr:col>
      <xdr:colOff>24256</xdr:colOff>
      <xdr:row>133</xdr:row>
      <xdr:rowOff>274320</xdr:rowOff>
    </xdr:from>
    <xdr:ext cx="1504315" cy="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7FDFBE07-CAF0-4456-BF17-349372C5A717}"/>
            </a:ext>
          </a:extLst>
        </xdr:cNvPr>
        <xdr:cNvSpPr/>
      </xdr:nvSpPr>
      <xdr:spPr>
        <a:xfrm>
          <a:off x="7977631" y="17285970"/>
          <a:ext cx="1504315" cy="0"/>
        </a:xfrm>
        <a:custGeom>
          <a:avLst/>
          <a:gdLst/>
          <a:ahLst/>
          <a:cxnLst/>
          <a:rect l="0" t="0" r="0" b="0"/>
          <a:pathLst>
            <a:path w="1469390">
              <a:moveTo>
                <a:pt x="0" y="0"/>
              </a:moveTo>
              <a:lnTo>
                <a:pt x="1469136" y="0"/>
              </a:lnTo>
            </a:path>
          </a:pathLst>
        </a:custGeom>
        <a:ln w="6096">
          <a:solidFill>
            <a:srgbClr val="000000"/>
          </a:solidFill>
        </a:ln>
      </xdr:spPr>
    </xdr:sp>
    <xdr:clientData/>
  </xdr:oneCellAnchor>
  <xdr:oneCellAnchor>
    <xdr:from>
      <xdr:col>0</xdr:col>
      <xdr:colOff>54864</xdr:colOff>
      <xdr:row>1</xdr:row>
      <xdr:rowOff>82295</xdr:rowOff>
    </xdr:from>
    <xdr:ext cx="710183" cy="597409"/>
    <xdr:pic>
      <xdr:nvPicPr>
        <xdr:cNvPr id="4" name="image1.png">
          <a:extLst>
            <a:ext uri="{FF2B5EF4-FFF2-40B4-BE49-F238E27FC236}">
              <a16:creationId xmlns:a16="http://schemas.microsoft.com/office/drawing/2014/main" id="{563E177C-F767-4A23-BFF5-5D7FE77BBE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" y="234695"/>
          <a:ext cx="710183" cy="597409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54864</xdr:colOff>
      <xdr:row>1</xdr:row>
      <xdr:rowOff>82295</xdr:rowOff>
    </xdr:from>
    <xdr:ext cx="710183" cy="597409"/>
    <xdr:pic>
      <xdr:nvPicPr>
        <xdr:cNvPr id="4" name="image1.png">
          <a:extLst>
            <a:ext uri="{FF2B5EF4-FFF2-40B4-BE49-F238E27FC236}">
              <a16:creationId xmlns:a16="http://schemas.microsoft.com/office/drawing/2014/main" id="{DE81FB05-AA9F-45DF-B32A-F011810D7D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" y="234695"/>
          <a:ext cx="710183" cy="597409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24256</xdr:colOff>
      <xdr:row>123</xdr:row>
      <xdr:rowOff>274320</xdr:rowOff>
    </xdr:from>
    <xdr:ext cx="1504315" cy="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A33EAE72-2CC6-4A7D-B52A-F1D65F9F4A26}"/>
            </a:ext>
          </a:extLst>
        </xdr:cNvPr>
        <xdr:cNvSpPr/>
      </xdr:nvSpPr>
      <xdr:spPr>
        <a:xfrm>
          <a:off x="7949056" y="17285970"/>
          <a:ext cx="1504315" cy="0"/>
        </a:xfrm>
        <a:custGeom>
          <a:avLst/>
          <a:gdLst/>
          <a:ahLst/>
          <a:cxnLst/>
          <a:rect l="0" t="0" r="0" b="0"/>
          <a:pathLst>
            <a:path w="1469390">
              <a:moveTo>
                <a:pt x="0" y="0"/>
              </a:moveTo>
              <a:lnTo>
                <a:pt x="1469136" y="0"/>
              </a:lnTo>
            </a:path>
          </a:pathLst>
        </a:custGeom>
        <a:ln w="6096">
          <a:solidFill>
            <a:srgbClr val="000000"/>
          </a:solidFill>
        </a:ln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0</xdr:col>
      <xdr:colOff>54864</xdr:colOff>
      <xdr:row>1</xdr:row>
      <xdr:rowOff>82295</xdr:rowOff>
    </xdr:from>
    <xdr:ext cx="710183" cy="597409"/>
    <xdr:pic>
      <xdr:nvPicPr>
        <xdr:cNvPr id="4" name="image1.png">
          <a:extLst>
            <a:ext uri="{FF2B5EF4-FFF2-40B4-BE49-F238E27FC236}">
              <a16:creationId xmlns:a16="http://schemas.microsoft.com/office/drawing/2014/main" id="{03690808-F691-41E4-965D-3F33E4E960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" y="234695"/>
          <a:ext cx="710183" cy="597409"/>
        </a:xfrm>
        <a:prstGeom prst="rect">
          <a:avLst/>
        </a:prstGeom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54864</xdr:colOff>
      <xdr:row>1</xdr:row>
      <xdr:rowOff>82295</xdr:rowOff>
    </xdr:from>
    <xdr:ext cx="710183" cy="597409"/>
    <xdr:pic>
      <xdr:nvPicPr>
        <xdr:cNvPr id="4" name="image1.png">
          <a:extLst>
            <a:ext uri="{FF2B5EF4-FFF2-40B4-BE49-F238E27FC236}">
              <a16:creationId xmlns:a16="http://schemas.microsoft.com/office/drawing/2014/main" id="{BF732518-5C0D-4EF0-AAFA-656867B896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" y="234695"/>
          <a:ext cx="710183" cy="597409"/>
        </a:xfrm>
        <a:prstGeom prst="rect">
          <a:avLst/>
        </a:prstGeom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54864</xdr:colOff>
      <xdr:row>1</xdr:row>
      <xdr:rowOff>82295</xdr:rowOff>
    </xdr:from>
    <xdr:ext cx="710183" cy="597409"/>
    <xdr:pic>
      <xdr:nvPicPr>
        <xdr:cNvPr id="4" name="image1.png">
          <a:extLst>
            <a:ext uri="{FF2B5EF4-FFF2-40B4-BE49-F238E27FC236}">
              <a16:creationId xmlns:a16="http://schemas.microsoft.com/office/drawing/2014/main" id="{823536DE-045B-4EC2-B583-0580C218C4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" y="234695"/>
          <a:ext cx="710183" cy="597409"/>
        </a:xfrm>
        <a:prstGeom prst="rect">
          <a:avLst/>
        </a:prstGeom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36321</xdr:colOff>
      <xdr:row>133</xdr:row>
      <xdr:rowOff>274320</xdr:rowOff>
    </xdr:from>
    <xdr:ext cx="2628900" cy="0"/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9ACF6D28-020A-4B0D-8A41-59A3D5F89051}"/>
            </a:ext>
          </a:extLst>
        </xdr:cNvPr>
        <xdr:cNvSpPr/>
      </xdr:nvSpPr>
      <xdr:spPr>
        <a:xfrm>
          <a:off x="4198746" y="17933670"/>
          <a:ext cx="2628900" cy="0"/>
        </a:xfrm>
        <a:custGeom>
          <a:avLst/>
          <a:gdLst/>
          <a:ahLst/>
          <a:cxnLst/>
          <a:rect l="0" t="0" r="0" b="0"/>
          <a:pathLst>
            <a:path w="2520950">
              <a:moveTo>
                <a:pt x="0" y="0"/>
              </a:moveTo>
              <a:lnTo>
                <a:pt x="2520695" y="0"/>
              </a:lnTo>
            </a:path>
          </a:pathLst>
        </a:custGeom>
        <a:ln w="6096">
          <a:solidFill>
            <a:srgbClr val="000000"/>
          </a:solidFill>
        </a:ln>
      </xdr:spPr>
    </xdr:sp>
    <xdr:clientData/>
  </xdr:oneCellAnchor>
  <xdr:oneCellAnchor>
    <xdr:from>
      <xdr:col>7</xdr:col>
      <xdr:colOff>24256</xdr:colOff>
      <xdr:row>133</xdr:row>
      <xdr:rowOff>274320</xdr:rowOff>
    </xdr:from>
    <xdr:ext cx="1504315" cy="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782C910C-B195-4467-B5AF-47527970A8F8}"/>
            </a:ext>
          </a:extLst>
        </xdr:cNvPr>
        <xdr:cNvSpPr/>
      </xdr:nvSpPr>
      <xdr:spPr>
        <a:xfrm>
          <a:off x="7949056" y="17933670"/>
          <a:ext cx="1504315" cy="0"/>
        </a:xfrm>
        <a:custGeom>
          <a:avLst/>
          <a:gdLst/>
          <a:ahLst/>
          <a:cxnLst/>
          <a:rect l="0" t="0" r="0" b="0"/>
          <a:pathLst>
            <a:path w="1469390">
              <a:moveTo>
                <a:pt x="0" y="0"/>
              </a:moveTo>
              <a:lnTo>
                <a:pt x="1469136" y="0"/>
              </a:lnTo>
            </a:path>
          </a:pathLst>
        </a:custGeom>
        <a:ln w="6096">
          <a:solidFill>
            <a:srgbClr val="000000"/>
          </a:solidFill>
        </a:ln>
      </xdr:spPr>
    </xdr:sp>
    <xdr:clientData/>
  </xdr:oneCellAnchor>
  <xdr:oneCellAnchor>
    <xdr:from>
      <xdr:col>0</xdr:col>
      <xdr:colOff>54864</xdr:colOff>
      <xdr:row>1</xdr:row>
      <xdr:rowOff>82295</xdr:rowOff>
    </xdr:from>
    <xdr:ext cx="710183" cy="597409"/>
    <xdr:pic>
      <xdr:nvPicPr>
        <xdr:cNvPr id="4" name="image1.png">
          <a:extLst>
            <a:ext uri="{FF2B5EF4-FFF2-40B4-BE49-F238E27FC236}">
              <a16:creationId xmlns:a16="http://schemas.microsoft.com/office/drawing/2014/main" id="{70F09FC0-6355-4AE2-82DA-6C3B202591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" y="234695"/>
          <a:ext cx="710183" cy="597409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36321</xdr:colOff>
      <xdr:row>133</xdr:row>
      <xdr:rowOff>274320</xdr:rowOff>
    </xdr:from>
    <xdr:ext cx="2628900" cy="0"/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922521" y="16638270"/>
          <a:ext cx="2628900" cy="0"/>
        </a:xfrm>
        <a:custGeom>
          <a:avLst/>
          <a:gdLst/>
          <a:ahLst/>
          <a:cxnLst/>
          <a:rect l="0" t="0" r="0" b="0"/>
          <a:pathLst>
            <a:path w="2520950">
              <a:moveTo>
                <a:pt x="0" y="0"/>
              </a:moveTo>
              <a:lnTo>
                <a:pt x="2520695" y="0"/>
              </a:lnTo>
            </a:path>
          </a:pathLst>
        </a:custGeom>
        <a:ln w="6096">
          <a:solidFill>
            <a:srgbClr val="000000"/>
          </a:solidFill>
        </a:ln>
      </xdr:spPr>
    </xdr:sp>
    <xdr:clientData/>
  </xdr:oneCellAnchor>
  <xdr:oneCellAnchor>
    <xdr:from>
      <xdr:col>7</xdr:col>
      <xdr:colOff>24256</xdr:colOff>
      <xdr:row>133</xdr:row>
      <xdr:rowOff>274320</xdr:rowOff>
    </xdr:from>
    <xdr:ext cx="1504315" cy="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672831" y="16638270"/>
          <a:ext cx="1504315" cy="0"/>
        </a:xfrm>
        <a:custGeom>
          <a:avLst/>
          <a:gdLst/>
          <a:ahLst/>
          <a:cxnLst/>
          <a:rect l="0" t="0" r="0" b="0"/>
          <a:pathLst>
            <a:path w="1469390">
              <a:moveTo>
                <a:pt x="0" y="0"/>
              </a:moveTo>
              <a:lnTo>
                <a:pt x="1469136" y="0"/>
              </a:lnTo>
            </a:path>
          </a:pathLst>
        </a:custGeom>
        <a:ln w="6096">
          <a:solidFill>
            <a:srgbClr val="000000"/>
          </a:solidFill>
        </a:ln>
      </xdr:spPr>
    </xdr:sp>
    <xdr:clientData/>
  </xdr:oneCellAnchor>
  <xdr:oneCellAnchor>
    <xdr:from>
      <xdr:col>0</xdr:col>
      <xdr:colOff>54864</xdr:colOff>
      <xdr:row>1</xdr:row>
      <xdr:rowOff>82295</xdr:rowOff>
    </xdr:from>
    <xdr:ext cx="710183" cy="597409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" y="234695"/>
          <a:ext cx="710183" cy="59740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54864</xdr:colOff>
      <xdr:row>1</xdr:row>
      <xdr:rowOff>82295</xdr:rowOff>
    </xdr:from>
    <xdr:ext cx="710183" cy="597409"/>
    <xdr:pic>
      <xdr:nvPicPr>
        <xdr:cNvPr id="4" name="image1.png">
          <a:extLst>
            <a:ext uri="{FF2B5EF4-FFF2-40B4-BE49-F238E27FC236}">
              <a16:creationId xmlns:a16="http://schemas.microsoft.com/office/drawing/2014/main" id="{D100653C-B73D-4660-B8E1-77295974DB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" y="234695"/>
          <a:ext cx="710183" cy="597409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54864</xdr:colOff>
      <xdr:row>1</xdr:row>
      <xdr:rowOff>82295</xdr:rowOff>
    </xdr:from>
    <xdr:ext cx="710183" cy="597409"/>
    <xdr:pic>
      <xdr:nvPicPr>
        <xdr:cNvPr id="2" name="image1.png">
          <a:extLst>
            <a:ext uri="{FF2B5EF4-FFF2-40B4-BE49-F238E27FC236}">
              <a16:creationId xmlns:a16="http://schemas.microsoft.com/office/drawing/2014/main" id="{4555AE9C-9195-4A58-B035-E21A5914F3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" y="234695"/>
          <a:ext cx="710183" cy="597409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36321</xdr:colOff>
      <xdr:row>133</xdr:row>
      <xdr:rowOff>274320</xdr:rowOff>
    </xdr:from>
    <xdr:ext cx="2628900" cy="0"/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922521" y="16638270"/>
          <a:ext cx="2628900" cy="0"/>
        </a:xfrm>
        <a:custGeom>
          <a:avLst/>
          <a:gdLst/>
          <a:ahLst/>
          <a:cxnLst/>
          <a:rect l="0" t="0" r="0" b="0"/>
          <a:pathLst>
            <a:path w="2520950">
              <a:moveTo>
                <a:pt x="0" y="0"/>
              </a:moveTo>
              <a:lnTo>
                <a:pt x="2520695" y="0"/>
              </a:lnTo>
            </a:path>
          </a:pathLst>
        </a:custGeom>
        <a:ln w="6096">
          <a:solidFill>
            <a:srgbClr val="000000"/>
          </a:solidFill>
        </a:ln>
      </xdr:spPr>
    </xdr:sp>
    <xdr:clientData/>
  </xdr:oneCellAnchor>
  <xdr:oneCellAnchor>
    <xdr:from>
      <xdr:col>7</xdr:col>
      <xdr:colOff>24256</xdr:colOff>
      <xdr:row>133</xdr:row>
      <xdr:rowOff>274320</xdr:rowOff>
    </xdr:from>
    <xdr:ext cx="1504315" cy="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672831" y="16638270"/>
          <a:ext cx="1504315" cy="0"/>
        </a:xfrm>
        <a:custGeom>
          <a:avLst/>
          <a:gdLst/>
          <a:ahLst/>
          <a:cxnLst/>
          <a:rect l="0" t="0" r="0" b="0"/>
          <a:pathLst>
            <a:path w="1469390">
              <a:moveTo>
                <a:pt x="0" y="0"/>
              </a:moveTo>
              <a:lnTo>
                <a:pt x="1469136" y="0"/>
              </a:lnTo>
            </a:path>
          </a:pathLst>
        </a:custGeom>
        <a:ln w="6096">
          <a:solidFill>
            <a:srgbClr val="000000"/>
          </a:solidFill>
        </a:ln>
      </xdr:spPr>
    </xdr:sp>
    <xdr:clientData/>
  </xdr:oneCellAnchor>
  <xdr:oneCellAnchor>
    <xdr:from>
      <xdr:col>0</xdr:col>
      <xdr:colOff>54864</xdr:colOff>
      <xdr:row>1</xdr:row>
      <xdr:rowOff>82295</xdr:rowOff>
    </xdr:from>
    <xdr:ext cx="710183" cy="597409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" y="234695"/>
          <a:ext cx="710183" cy="597409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54864</xdr:colOff>
      <xdr:row>1</xdr:row>
      <xdr:rowOff>82295</xdr:rowOff>
    </xdr:from>
    <xdr:ext cx="710183" cy="597409"/>
    <xdr:pic>
      <xdr:nvPicPr>
        <xdr:cNvPr id="4" name="image1.png">
          <a:extLst>
            <a:ext uri="{FF2B5EF4-FFF2-40B4-BE49-F238E27FC236}">
              <a16:creationId xmlns:a16="http://schemas.microsoft.com/office/drawing/2014/main" id="{65B32470-CFE0-45B8-81EC-7D58374E2F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" y="234695"/>
          <a:ext cx="710183" cy="59740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54864</xdr:colOff>
      <xdr:row>1</xdr:row>
      <xdr:rowOff>82295</xdr:rowOff>
    </xdr:from>
    <xdr:ext cx="710183" cy="597409"/>
    <xdr:pic>
      <xdr:nvPicPr>
        <xdr:cNvPr id="4" name="image1.png">
          <a:extLst>
            <a:ext uri="{FF2B5EF4-FFF2-40B4-BE49-F238E27FC236}">
              <a16:creationId xmlns:a16="http://schemas.microsoft.com/office/drawing/2014/main" id="{9E8647B6-09A8-43BC-8E02-4727DF6E26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" y="234695"/>
          <a:ext cx="710183" cy="597409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54864</xdr:colOff>
      <xdr:row>1</xdr:row>
      <xdr:rowOff>82295</xdr:rowOff>
    </xdr:from>
    <xdr:ext cx="710183" cy="597409"/>
    <xdr:pic>
      <xdr:nvPicPr>
        <xdr:cNvPr id="4" name="image1.png">
          <a:extLst>
            <a:ext uri="{FF2B5EF4-FFF2-40B4-BE49-F238E27FC236}">
              <a16:creationId xmlns:a16="http://schemas.microsoft.com/office/drawing/2014/main" id="{39BE33FE-4323-40EC-83B0-CFC4933FAB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" y="234695"/>
          <a:ext cx="710183" cy="597409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36321</xdr:colOff>
      <xdr:row>123</xdr:row>
      <xdr:rowOff>274320</xdr:rowOff>
    </xdr:from>
    <xdr:ext cx="2628900" cy="0"/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8B1453E4-1468-4E28-A161-CFC0A0BF9606}"/>
            </a:ext>
          </a:extLst>
        </xdr:cNvPr>
        <xdr:cNvSpPr/>
      </xdr:nvSpPr>
      <xdr:spPr>
        <a:xfrm>
          <a:off x="4198746" y="17933670"/>
          <a:ext cx="2628900" cy="0"/>
        </a:xfrm>
        <a:custGeom>
          <a:avLst/>
          <a:gdLst/>
          <a:ahLst/>
          <a:cxnLst/>
          <a:rect l="0" t="0" r="0" b="0"/>
          <a:pathLst>
            <a:path w="2520950">
              <a:moveTo>
                <a:pt x="0" y="0"/>
              </a:moveTo>
              <a:lnTo>
                <a:pt x="2520695" y="0"/>
              </a:lnTo>
            </a:path>
          </a:pathLst>
        </a:custGeom>
        <a:ln w="6096">
          <a:solidFill>
            <a:srgbClr val="000000"/>
          </a:solidFill>
        </a:ln>
      </xdr:spPr>
    </xdr:sp>
    <xdr:clientData/>
  </xdr:oneCellAnchor>
  <xdr:oneCellAnchor>
    <xdr:from>
      <xdr:col>7</xdr:col>
      <xdr:colOff>24256</xdr:colOff>
      <xdr:row>123</xdr:row>
      <xdr:rowOff>274320</xdr:rowOff>
    </xdr:from>
    <xdr:ext cx="1504315" cy="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84A4DF68-9174-4BA2-8A05-F6E29A4091D2}"/>
            </a:ext>
          </a:extLst>
        </xdr:cNvPr>
        <xdr:cNvSpPr/>
      </xdr:nvSpPr>
      <xdr:spPr>
        <a:xfrm>
          <a:off x="7949056" y="17933670"/>
          <a:ext cx="1504315" cy="0"/>
        </a:xfrm>
        <a:custGeom>
          <a:avLst/>
          <a:gdLst/>
          <a:ahLst/>
          <a:cxnLst/>
          <a:rect l="0" t="0" r="0" b="0"/>
          <a:pathLst>
            <a:path w="1469390">
              <a:moveTo>
                <a:pt x="0" y="0"/>
              </a:moveTo>
              <a:lnTo>
                <a:pt x="1469136" y="0"/>
              </a:lnTo>
            </a:path>
          </a:pathLst>
        </a:custGeom>
        <a:ln w="6096">
          <a:solidFill>
            <a:srgbClr val="000000"/>
          </a:solidFill>
        </a:ln>
      </xdr:spPr>
    </xdr:sp>
    <xdr:clientData/>
  </xdr:oneCellAnchor>
  <xdr:oneCellAnchor>
    <xdr:from>
      <xdr:col>0</xdr:col>
      <xdr:colOff>54864</xdr:colOff>
      <xdr:row>1</xdr:row>
      <xdr:rowOff>82295</xdr:rowOff>
    </xdr:from>
    <xdr:ext cx="710183" cy="597409"/>
    <xdr:pic>
      <xdr:nvPicPr>
        <xdr:cNvPr id="4" name="image1.png">
          <a:extLst>
            <a:ext uri="{FF2B5EF4-FFF2-40B4-BE49-F238E27FC236}">
              <a16:creationId xmlns:a16="http://schemas.microsoft.com/office/drawing/2014/main" id="{D52ADFCD-8799-42E0-8C25-3F05A15E1F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" y="234695"/>
          <a:ext cx="710183" cy="59740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gcs_shared\00.%20Agency-Sponsor\National%20Aeronautics%20and%20Space%20Administration%20(NASA)\G13165-S26512%20-%20PFRR%20CONTRACT\4.%20Financial\533M%20Reports\FY23\2022.08(AUG)\G13165-NASA-NF533MR2-2022.08(AUG)-20220922-P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gcs_shared\01.%20OGCA%20Action%20Routing\Allanah%20Gonzalez%20(GCA3%20&amp;%20GCA4)\04%20-%20Billing\05.%20NASA\G13165-2022.04(APR)\G13165-NASA-NF533M-2022.04%201(APR)-051222-PE-PI%20Review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gcs_shared\01.%20OGCA%20Action%20Routing\Allanah%20Gonzalez%20(GCA3%20&amp;%20GCA4)\04%20-%20Billing\05.%20NASA\G13165-2022.04(APR)\G13165-NASA-NF533M-2022.03(MAR)-041822-P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gcs_shared\00.%20Agency-Sponsor\National%20Aeronautics%20and%20Space%20Administration%20(NASA)\G13165-S26512%20-%20PFRR%20CONTRACT\4.%20Financial\533M%20Reports\FY23\2022.08(AUG)\G13165-NASA-NF533M-2022.07(JUL)-20220810-P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gcs_shared\01.%20OGCA%20Action%20Routing\Allanah%20Gonzalez%20(GCA3%20&amp;%20GCA4)\04%20-%20Billing\05.%20NASA\G13165-2022.05(MAY)\G13165-NASA-NF533MR-2022.04(APR)-051822-P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ACT TOTAL"/>
      <sheetName val="Task 1-1_FINAL"/>
      <sheetName val="Task 1-2"/>
      <sheetName val="Task 2-1_FINAL"/>
      <sheetName val="Task 2-2_FINAL"/>
      <sheetName val="Task 2-3_FINAL"/>
      <sheetName val="Task 2-4_FINAL"/>
      <sheetName val="Task 2-5_FINAL"/>
      <sheetName val="Task 3-1_FINAL"/>
      <sheetName val="Task 3-2_FINAL"/>
      <sheetName val="Task 3-3_FINAL"/>
      <sheetName val="Task 3-4_FINAL"/>
      <sheetName val="Task 3-5"/>
      <sheetName val="Variance"/>
      <sheetName val="FY22-UA Payroll &amp; Month End"/>
      <sheetName val="FY23-UA Payroll &amp; Month End"/>
      <sheetName val="TEMPLATE TO"/>
    </sheetNames>
    <sheetDataSet>
      <sheetData sheetId="0" refreshError="1"/>
      <sheetData sheetId="1" refreshError="1"/>
      <sheetData sheetId="2">
        <row r="18">
          <cell r="E18">
            <v>2397</v>
          </cell>
          <cell r="F18">
            <v>2650</v>
          </cell>
        </row>
        <row r="19">
          <cell r="E19">
            <v>2776.5</v>
          </cell>
          <cell r="F19">
            <v>2676</v>
          </cell>
        </row>
        <row r="20">
          <cell r="E20">
            <v>2688.9599999999996</v>
          </cell>
          <cell r="F20">
            <v>2654</v>
          </cell>
        </row>
        <row r="21">
          <cell r="E21">
            <v>0</v>
          </cell>
          <cell r="F21">
            <v>150</v>
          </cell>
        </row>
        <row r="22">
          <cell r="E22">
            <v>2692.5</v>
          </cell>
          <cell r="F22">
            <v>2626</v>
          </cell>
        </row>
        <row r="23">
          <cell r="E23">
            <v>2441.8000000000002</v>
          </cell>
          <cell r="F23">
            <v>2558</v>
          </cell>
        </row>
        <row r="24">
          <cell r="E24">
            <v>40</v>
          </cell>
          <cell r="F24">
            <v>525</v>
          </cell>
        </row>
        <row r="25">
          <cell r="E25">
            <v>0</v>
          </cell>
          <cell r="F25">
            <v>0</v>
          </cell>
        </row>
        <row r="26">
          <cell r="E26">
            <v>0</v>
          </cell>
          <cell r="F26">
            <v>0</v>
          </cell>
        </row>
        <row r="27">
          <cell r="E27">
            <v>0</v>
          </cell>
          <cell r="F27">
            <v>0</v>
          </cell>
        </row>
        <row r="28">
          <cell r="E28">
            <v>4</v>
          </cell>
          <cell r="F28">
            <v>0</v>
          </cell>
        </row>
        <row r="29">
          <cell r="E29">
            <v>160</v>
          </cell>
          <cell r="F29">
            <v>0</v>
          </cell>
        </row>
        <row r="30">
          <cell r="E30">
            <v>152.4</v>
          </cell>
          <cell r="F30">
            <v>234</v>
          </cell>
        </row>
        <row r="31">
          <cell r="E31">
            <v>20</v>
          </cell>
          <cell r="F31">
            <v>0</v>
          </cell>
        </row>
        <row r="32">
          <cell r="E32">
            <v>7</v>
          </cell>
          <cell r="F32">
            <v>0</v>
          </cell>
        </row>
        <row r="33">
          <cell r="E33">
            <v>23.880000000000003</v>
          </cell>
          <cell r="F33">
            <v>0</v>
          </cell>
        </row>
        <row r="34">
          <cell r="E34">
            <v>0</v>
          </cell>
          <cell r="F34">
            <v>0</v>
          </cell>
        </row>
        <row r="35">
          <cell r="E35">
            <v>0</v>
          </cell>
          <cell r="F35">
            <v>0</v>
          </cell>
        </row>
        <row r="39">
          <cell r="E39">
            <v>0</v>
          </cell>
          <cell r="F39">
            <v>0</v>
          </cell>
        </row>
        <row r="40">
          <cell r="E40">
            <v>0</v>
          </cell>
          <cell r="F40">
            <v>0</v>
          </cell>
        </row>
        <row r="41">
          <cell r="E41">
            <v>0</v>
          </cell>
          <cell r="F41">
            <v>0</v>
          </cell>
        </row>
        <row r="42">
          <cell r="E42">
            <v>0</v>
          </cell>
          <cell r="F42">
            <v>0</v>
          </cell>
        </row>
        <row r="43">
          <cell r="E43">
            <v>56.5</v>
          </cell>
          <cell r="F43">
            <v>176</v>
          </cell>
        </row>
        <row r="44">
          <cell r="E44">
            <v>75</v>
          </cell>
          <cell r="F44">
            <v>176</v>
          </cell>
        </row>
        <row r="45">
          <cell r="E45">
            <v>0</v>
          </cell>
          <cell r="F45">
            <v>0</v>
          </cell>
        </row>
        <row r="46">
          <cell r="E46">
            <v>0</v>
          </cell>
          <cell r="F46">
            <v>0</v>
          </cell>
        </row>
        <row r="47">
          <cell r="E47">
            <v>0</v>
          </cell>
          <cell r="F47">
            <v>0</v>
          </cell>
        </row>
        <row r="48">
          <cell r="E48">
            <v>0</v>
          </cell>
          <cell r="F48">
            <v>0</v>
          </cell>
        </row>
        <row r="49">
          <cell r="E49">
            <v>0</v>
          </cell>
          <cell r="F49">
            <v>0</v>
          </cell>
        </row>
        <row r="50">
          <cell r="E50">
            <v>0</v>
          </cell>
          <cell r="F50">
            <v>0</v>
          </cell>
        </row>
        <row r="51">
          <cell r="E51">
            <v>0</v>
          </cell>
          <cell r="F51">
            <v>0</v>
          </cell>
        </row>
        <row r="52">
          <cell r="E52">
            <v>0</v>
          </cell>
          <cell r="F52">
            <v>0</v>
          </cell>
        </row>
        <row r="53">
          <cell r="E53">
            <v>0</v>
          </cell>
          <cell r="F53">
            <v>0</v>
          </cell>
        </row>
        <row r="54">
          <cell r="E54">
            <v>0</v>
          </cell>
          <cell r="F54">
            <v>0</v>
          </cell>
        </row>
        <row r="55">
          <cell r="E55">
            <v>0</v>
          </cell>
          <cell r="F55">
            <v>0</v>
          </cell>
        </row>
        <row r="56">
          <cell r="E56">
            <v>0</v>
          </cell>
          <cell r="F56">
            <v>0</v>
          </cell>
        </row>
        <row r="60">
          <cell r="E60">
            <v>169897.40000000002</v>
          </cell>
          <cell r="F60">
            <v>192448</v>
          </cell>
        </row>
        <row r="61">
          <cell r="E61">
            <v>136155.42999999996</v>
          </cell>
          <cell r="F61">
            <v>135631</v>
          </cell>
        </row>
        <row r="62">
          <cell r="E62">
            <v>119406.62</v>
          </cell>
          <cell r="F62">
            <v>120703</v>
          </cell>
        </row>
        <row r="63">
          <cell r="E63">
            <v>0</v>
          </cell>
          <cell r="F63">
            <v>4528</v>
          </cell>
        </row>
        <row r="64">
          <cell r="E64">
            <v>107985.81000000001</v>
          </cell>
          <cell r="F64">
            <v>103171</v>
          </cell>
        </row>
        <row r="65">
          <cell r="E65">
            <v>79926.180000000008</v>
          </cell>
          <cell r="F65">
            <v>100283</v>
          </cell>
        </row>
        <row r="66">
          <cell r="E66">
            <v>1252.51</v>
          </cell>
          <cell r="F66">
            <v>11240</v>
          </cell>
        </row>
        <row r="67">
          <cell r="E67">
            <v>0</v>
          </cell>
          <cell r="F67">
            <v>0</v>
          </cell>
        </row>
        <row r="68">
          <cell r="E68">
            <v>0</v>
          </cell>
          <cell r="F68">
            <v>0</v>
          </cell>
        </row>
        <row r="69">
          <cell r="E69">
            <v>0</v>
          </cell>
          <cell r="F69">
            <v>0</v>
          </cell>
        </row>
        <row r="70">
          <cell r="E70">
            <v>98.72</v>
          </cell>
          <cell r="F70">
            <v>0</v>
          </cell>
        </row>
        <row r="71">
          <cell r="E71">
            <v>3576.42</v>
          </cell>
          <cell r="F71">
            <v>0</v>
          </cell>
        </row>
        <row r="72">
          <cell r="E72">
            <v>4972.33</v>
          </cell>
          <cell r="F72">
            <v>12632</v>
          </cell>
        </row>
        <row r="73">
          <cell r="E73">
            <v>524.27</v>
          </cell>
          <cell r="F73">
            <v>0</v>
          </cell>
        </row>
        <row r="74">
          <cell r="E74">
            <v>337.89</v>
          </cell>
          <cell r="F74">
            <v>0</v>
          </cell>
        </row>
        <row r="75">
          <cell r="E75">
            <v>1646.58</v>
          </cell>
          <cell r="F75">
            <v>0</v>
          </cell>
        </row>
        <row r="76">
          <cell r="E76">
            <v>0</v>
          </cell>
          <cell r="F76">
            <v>0</v>
          </cell>
        </row>
        <row r="77">
          <cell r="E77">
            <v>0</v>
          </cell>
          <cell r="F77">
            <v>0</v>
          </cell>
        </row>
        <row r="81">
          <cell r="E81">
            <v>0</v>
          </cell>
          <cell r="F81">
            <v>0</v>
          </cell>
        </row>
        <row r="82">
          <cell r="E82">
            <v>0</v>
          </cell>
          <cell r="F82">
            <v>0</v>
          </cell>
        </row>
        <row r="83">
          <cell r="E83">
            <v>0</v>
          </cell>
          <cell r="F83">
            <v>0</v>
          </cell>
        </row>
        <row r="84">
          <cell r="E84">
            <v>0</v>
          </cell>
          <cell r="F84">
            <v>0</v>
          </cell>
        </row>
        <row r="85">
          <cell r="E85">
            <v>2756.0600000000004</v>
          </cell>
          <cell r="F85">
            <v>10251</v>
          </cell>
        </row>
        <row r="86">
          <cell r="E86">
            <v>2987.85</v>
          </cell>
          <cell r="F86">
            <v>10251</v>
          </cell>
        </row>
        <row r="87">
          <cell r="E87">
            <v>0</v>
          </cell>
          <cell r="F87">
            <v>0</v>
          </cell>
        </row>
        <row r="88">
          <cell r="E88">
            <v>0</v>
          </cell>
          <cell r="F88">
            <v>0</v>
          </cell>
        </row>
        <row r="89">
          <cell r="E89">
            <v>0</v>
          </cell>
          <cell r="F89">
            <v>0</v>
          </cell>
        </row>
        <row r="90">
          <cell r="E90">
            <v>0</v>
          </cell>
          <cell r="F90">
            <v>0</v>
          </cell>
        </row>
        <row r="91">
          <cell r="E91">
            <v>0</v>
          </cell>
          <cell r="F91">
            <v>0</v>
          </cell>
        </row>
        <row r="92">
          <cell r="E92">
            <v>0</v>
          </cell>
          <cell r="F92">
            <v>0</v>
          </cell>
        </row>
        <row r="93">
          <cell r="E93">
            <v>0</v>
          </cell>
          <cell r="F93">
            <v>0</v>
          </cell>
        </row>
        <row r="94">
          <cell r="E94">
            <v>0</v>
          </cell>
          <cell r="F94">
            <v>0</v>
          </cell>
        </row>
        <row r="95">
          <cell r="E95">
            <v>0</v>
          </cell>
          <cell r="F95">
            <v>0</v>
          </cell>
        </row>
        <row r="96">
          <cell r="E96">
            <v>0</v>
          </cell>
          <cell r="F96">
            <v>0</v>
          </cell>
        </row>
        <row r="97">
          <cell r="E97">
            <v>0</v>
          </cell>
          <cell r="F97">
            <v>0</v>
          </cell>
        </row>
        <row r="98">
          <cell r="E98">
            <v>0</v>
          </cell>
          <cell r="F98">
            <v>0</v>
          </cell>
        </row>
        <row r="102">
          <cell r="E102">
            <v>0</v>
          </cell>
          <cell r="F102">
            <v>0</v>
          </cell>
        </row>
        <row r="103">
          <cell r="E103">
            <v>0</v>
          </cell>
          <cell r="F103">
            <v>0</v>
          </cell>
        </row>
        <row r="104">
          <cell r="E104">
            <v>0</v>
          </cell>
          <cell r="F104">
            <v>0</v>
          </cell>
        </row>
        <row r="105">
          <cell r="E105">
            <v>0</v>
          </cell>
          <cell r="F105">
            <v>0</v>
          </cell>
        </row>
        <row r="106">
          <cell r="E106">
            <v>38025.319999999992</v>
          </cell>
          <cell r="F106">
            <v>44576</v>
          </cell>
        </row>
        <row r="107">
          <cell r="E107">
            <v>23235.929999999997</v>
          </cell>
          <cell r="F107">
            <v>28014</v>
          </cell>
        </row>
        <row r="108">
          <cell r="E108">
            <v>121.49000000000001</v>
          </cell>
          <cell r="F108">
            <v>108</v>
          </cell>
        </row>
        <row r="109">
          <cell r="E109">
            <v>795.72</v>
          </cell>
          <cell r="F109">
            <v>0</v>
          </cell>
        </row>
        <row r="110">
          <cell r="E110">
            <v>114402.51</v>
          </cell>
          <cell r="F110">
            <v>144760</v>
          </cell>
        </row>
        <row r="111">
          <cell r="E111">
            <v>67991.659999999989</v>
          </cell>
          <cell r="F111">
            <v>86018</v>
          </cell>
        </row>
        <row r="112">
          <cell r="E112">
            <v>35.800000000000004</v>
          </cell>
          <cell r="F112">
            <v>1445</v>
          </cell>
        </row>
        <row r="113">
          <cell r="E113">
            <v>1211.7</v>
          </cell>
          <cell r="F113">
            <v>0</v>
          </cell>
        </row>
        <row r="114">
          <cell r="E114">
            <v>462.69</v>
          </cell>
          <cell r="F114">
            <v>0</v>
          </cell>
        </row>
        <row r="115">
          <cell r="E115">
            <v>19275.11</v>
          </cell>
          <cell r="F115">
            <v>13670</v>
          </cell>
        </row>
        <row r="116">
          <cell r="E116">
            <v>8077.38</v>
          </cell>
          <cell r="F116">
            <v>2161</v>
          </cell>
        </row>
        <row r="117">
          <cell r="E117">
            <v>0</v>
          </cell>
          <cell r="F117">
            <v>0</v>
          </cell>
        </row>
        <row r="118">
          <cell r="E118">
            <v>0</v>
          </cell>
          <cell r="F118">
            <v>0</v>
          </cell>
        </row>
        <row r="119">
          <cell r="E119">
            <v>0</v>
          </cell>
          <cell r="F119">
            <v>0</v>
          </cell>
        </row>
        <row r="125">
          <cell r="E125">
            <v>9248.14</v>
          </cell>
          <cell r="F125">
            <v>20089</v>
          </cell>
        </row>
        <row r="126">
          <cell r="E126">
            <v>224864</v>
          </cell>
          <cell r="F126">
            <v>520000</v>
          </cell>
        </row>
        <row r="127">
          <cell r="E127">
            <v>78939.059999999983</v>
          </cell>
          <cell r="F127">
            <v>228218</v>
          </cell>
        </row>
        <row r="128">
          <cell r="E128">
            <v>62064.5</v>
          </cell>
          <cell r="F128">
            <v>13520</v>
          </cell>
        </row>
        <row r="129">
          <cell r="E129">
            <v>213944.81</v>
          </cell>
          <cell r="F129">
            <v>234080</v>
          </cell>
        </row>
        <row r="130">
          <cell r="E130">
            <v>321561.33</v>
          </cell>
          <cell r="F130">
            <v>541126</v>
          </cell>
        </row>
        <row r="134">
          <cell r="E134">
            <v>345285.26870000002</v>
          </cell>
          <cell r="F134">
            <v>430223.22000000003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25">
          <cell r="E125">
            <v>0</v>
          </cell>
          <cell r="F125">
            <v>0</v>
          </cell>
        </row>
        <row r="126">
          <cell r="E126">
            <v>0</v>
          </cell>
          <cell r="F126">
            <v>0</v>
          </cell>
        </row>
        <row r="127">
          <cell r="E127">
            <v>2062.19</v>
          </cell>
          <cell r="F127">
            <v>0</v>
          </cell>
        </row>
        <row r="128">
          <cell r="E128">
            <v>0</v>
          </cell>
          <cell r="F128">
            <v>91710</v>
          </cell>
        </row>
        <row r="129">
          <cell r="E129">
            <v>3389.8299999999995</v>
          </cell>
          <cell r="F129">
            <v>3000</v>
          </cell>
        </row>
        <row r="130">
          <cell r="E130">
            <v>0</v>
          </cell>
          <cell r="F130">
            <v>0</v>
          </cell>
        </row>
        <row r="134">
          <cell r="E134">
            <v>1559.34</v>
          </cell>
          <cell r="F134">
            <v>858</v>
          </cell>
        </row>
      </sheetData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ACT TOTAL"/>
      <sheetName val="Task 1-1_FINAL"/>
      <sheetName val="Task 1-2"/>
      <sheetName val="Task 2-1_FINAL"/>
      <sheetName val="Task 2-2"/>
      <sheetName val="Task 2-3"/>
      <sheetName val="Task 2-4"/>
      <sheetName val="Task 2-5"/>
      <sheetName val="Task 3-1_FINAL"/>
      <sheetName val="Task 3-2_FINAL"/>
      <sheetName val="Task 3-3_FINAL"/>
      <sheetName val="Task 3-4_FINAL"/>
      <sheetName val="Task 3-5"/>
      <sheetName val="Variance"/>
      <sheetName val="FY22-UA Payroll &amp; Month End"/>
      <sheetName val="TEMPLATE TO"/>
    </sheetNames>
    <sheetDataSet>
      <sheetData sheetId="0"/>
      <sheetData sheetId="1">
        <row r="31">
          <cell r="G31">
            <v>0</v>
          </cell>
        </row>
        <row r="39">
          <cell r="G39">
            <v>0</v>
          </cell>
          <cell r="H39">
            <v>0</v>
          </cell>
        </row>
        <row r="40">
          <cell r="G40">
            <v>0</v>
          </cell>
          <cell r="H40">
            <v>0</v>
          </cell>
        </row>
        <row r="41">
          <cell r="G41">
            <v>0</v>
          </cell>
          <cell r="H41">
            <v>0</v>
          </cell>
        </row>
        <row r="42">
          <cell r="G42">
            <v>0</v>
          </cell>
          <cell r="H42">
            <v>0</v>
          </cell>
        </row>
        <row r="43">
          <cell r="G43">
            <v>0</v>
          </cell>
          <cell r="H43">
            <v>0</v>
          </cell>
        </row>
        <row r="44">
          <cell r="G44">
            <v>0</v>
          </cell>
          <cell r="H44">
            <v>0</v>
          </cell>
        </row>
        <row r="45">
          <cell r="G45">
            <v>0</v>
          </cell>
          <cell r="H45">
            <v>0</v>
          </cell>
        </row>
        <row r="46">
          <cell r="G46">
            <v>0</v>
          </cell>
          <cell r="H46">
            <v>0</v>
          </cell>
        </row>
        <row r="47">
          <cell r="G47">
            <v>0</v>
          </cell>
          <cell r="H47">
            <v>0</v>
          </cell>
        </row>
        <row r="48">
          <cell r="G48">
            <v>0</v>
          </cell>
          <cell r="H48">
            <v>0</v>
          </cell>
        </row>
        <row r="49">
          <cell r="G49">
            <v>0</v>
          </cell>
          <cell r="H49">
            <v>0</v>
          </cell>
        </row>
        <row r="50">
          <cell r="G50">
            <v>0</v>
          </cell>
          <cell r="H50">
            <v>0</v>
          </cell>
        </row>
        <row r="51">
          <cell r="G51">
            <v>0</v>
          </cell>
          <cell r="H51">
            <v>0</v>
          </cell>
        </row>
        <row r="52">
          <cell r="G52">
            <v>0</v>
          </cell>
          <cell r="H52">
            <v>0</v>
          </cell>
        </row>
        <row r="53">
          <cell r="G53">
            <v>0</v>
          </cell>
          <cell r="H53">
            <v>0</v>
          </cell>
        </row>
        <row r="54">
          <cell r="G54">
            <v>0</v>
          </cell>
          <cell r="H54">
            <v>0</v>
          </cell>
        </row>
        <row r="55">
          <cell r="G55">
            <v>0</v>
          </cell>
          <cell r="H55">
            <v>0</v>
          </cell>
        </row>
        <row r="56">
          <cell r="G56">
            <v>0</v>
          </cell>
          <cell r="H56">
            <v>0</v>
          </cell>
        </row>
      </sheetData>
      <sheetData sheetId="2">
        <row r="31">
          <cell r="G31"/>
        </row>
        <row r="39">
          <cell r="G39"/>
          <cell r="H39"/>
        </row>
        <row r="40">
          <cell r="G40"/>
          <cell r="H40"/>
        </row>
        <row r="41">
          <cell r="G41"/>
          <cell r="H41"/>
        </row>
        <row r="42">
          <cell r="G42"/>
          <cell r="H42"/>
        </row>
        <row r="43">
          <cell r="G43"/>
          <cell r="H43"/>
        </row>
        <row r="44">
          <cell r="G44"/>
          <cell r="H44"/>
        </row>
        <row r="45">
          <cell r="G45"/>
          <cell r="H45"/>
        </row>
        <row r="46">
          <cell r="G46"/>
          <cell r="H46"/>
        </row>
        <row r="47">
          <cell r="G47"/>
          <cell r="H47"/>
        </row>
        <row r="48">
          <cell r="G48"/>
          <cell r="H48"/>
        </row>
        <row r="49">
          <cell r="G49"/>
          <cell r="H49"/>
        </row>
        <row r="50">
          <cell r="G50"/>
          <cell r="H50"/>
        </row>
        <row r="51">
          <cell r="G51"/>
          <cell r="H51"/>
        </row>
        <row r="52">
          <cell r="G52"/>
          <cell r="H52"/>
        </row>
        <row r="53">
          <cell r="G53"/>
          <cell r="H53"/>
        </row>
        <row r="54">
          <cell r="G54"/>
          <cell r="H54"/>
        </row>
        <row r="55">
          <cell r="G55"/>
          <cell r="H55"/>
        </row>
        <row r="56">
          <cell r="G56"/>
          <cell r="H56"/>
        </row>
      </sheetData>
      <sheetData sheetId="3">
        <row r="31">
          <cell r="G31"/>
        </row>
        <row r="39">
          <cell r="G39"/>
          <cell r="H39"/>
        </row>
        <row r="40">
          <cell r="G40"/>
          <cell r="H40"/>
        </row>
        <row r="41">
          <cell r="G41"/>
          <cell r="H41"/>
        </row>
        <row r="42">
          <cell r="G42"/>
          <cell r="H42"/>
        </row>
        <row r="43">
          <cell r="G43"/>
          <cell r="H43"/>
        </row>
        <row r="44">
          <cell r="G44"/>
          <cell r="H44"/>
        </row>
        <row r="45">
          <cell r="G45"/>
          <cell r="H45"/>
        </row>
        <row r="46">
          <cell r="G46"/>
          <cell r="H46"/>
        </row>
        <row r="47">
          <cell r="G47"/>
          <cell r="H47"/>
        </row>
        <row r="48">
          <cell r="G48"/>
          <cell r="H48"/>
        </row>
        <row r="49">
          <cell r="G49"/>
          <cell r="H49"/>
        </row>
        <row r="50">
          <cell r="G50"/>
          <cell r="H50"/>
        </row>
        <row r="51">
          <cell r="G51"/>
          <cell r="H51"/>
        </row>
        <row r="52">
          <cell r="G52"/>
          <cell r="H52"/>
        </row>
        <row r="53">
          <cell r="G53"/>
          <cell r="H53"/>
        </row>
        <row r="54">
          <cell r="G54"/>
          <cell r="H54"/>
        </row>
        <row r="55">
          <cell r="G55"/>
          <cell r="H55"/>
        </row>
        <row r="56">
          <cell r="G56"/>
          <cell r="H56"/>
        </row>
      </sheetData>
      <sheetData sheetId="4">
        <row r="31">
          <cell r="G31"/>
        </row>
        <row r="39">
          <cell r="G39"/>
          <cell r="H39"/>
        </row>
        <row r="40">
          <cell r="G40"/>
          <cell r="H40"/>
        </row>
        <row r="41">
          <cell r="G41"/>
          <cell r="H41"/>
        </row>
        <row r="42">
          <cell r="G42"/>
          <cell r="H42"/>
        </row>
        <row r="43">
          <cell r="G43"/>
          <cell r="H43"/>
        </row>
        <row r="44">
          <cell r="G44"/>
          <cell r="H44"/>
        </row>
        <row r="45">
          <cell r="G45"/>
          <cell r="H45"/>
        </row>
        <row r="46">
          <cell r="G46"/>
          <cell r="H46"/>
        </row>
        <row r="47">
          <cell r="G47"/>
          <cell r="H47"/>
        </row>
        <row r="48">
          <cell r="G48"/>
          <cell r="H48"/>
        </row>
        <row r="49">
          <cell r="G49"/>
          <cell r="H49"/>
        </row>
        <row r="50">
          <cell r="G50"/>
          <cell r="H50"/>
        </row>
        <row r="51">
          <cell r="G51"/>
          <cell r="H51"/>
        </row>
        <row r="52">
          <cell r="G52"/>
          <cell r="H52"/>
        </row>
        <row r="53">
          <cell r="G53"/>
          <cell r="H53"/>
        </row>
        <row r="54">
          <cell r="G54"/>
          <cell r="H54"/>
        </row>
        <row r="55">
          <cell r="G55"/>
          <cell r="H55"/>
        </row>
        <row r="56">
          <cell r="G56"/>
          <cell r="H56"/>
        </row>
      </sheetData>
      <sheetData sheetId="5">
        <row r="31">
          <cell r="G31"/>
        </row>
        <row r="39">
          <cell r="G39"/>
          <cell r="H39"/>
        </row>
        <row r="40">
          <cell r="G40"/>
          <cell r="H40"/>
        </row>
        <row r="41">
          <cell r="G41"/>
          <cell r="H41"/>
        </row>
        <row r="42">
          <cell r="G42"/>
          <cell r="H42"/>
        </row>
        <row r="43">
          <cell r="G43"/>
          <cell r="H43"/>
        </row>
        <row r="44">
          <cell r="G44"/>
          <cell r="H44"/>
        </row>
        <row r="45">
          <cell r="G45"/>
          <cell r="H45"/>
        </row>
        <row r="46">
          <cell r="G46"/>
          <cell r="H46"/>
        </row>
        <row r="47">
          <cell r="G47"/>
          <cell r="H47"/>
        </row>
        <row r="48">
          <cell r="G48"/>
          <cell r="H48"/>
        </row>
        <row r="49">
          <cell r="G49"/>
          <cell r="H49"/>
        </row>
        <row r="50">
          <cell r="G50"/>
          <cell r="H50"/>
        </row>
        <row r="51">
          <cell r="G51"/>
          <cell r="H51"/>
        </row>
        <row r="52">
          <cell r="G52"/>
          <cell r="H52"/>
        </row>
        <row r="53">
          <cell r="G53"/>
          <cell r="H53"/>
        </row>
        <row r="54">
          <cell r="G54"/>
          <cell r="H54"/>
        </row>
        <row r="55">
          <cell r="G55"/>
          <cell r="H55"/>
        </row>
        <row r="56">
          <cell r="G56"/>
          <cell r="H56"/>
        </row>
      </sheetData>
      <sheetData sheetId="6">
        <row r="31">
          <cell r="G31"/>
        </row>
        <row r="39">
          <cell r="G39"/>
          <cell r="H39"/>
        </row>
        <row r="40">
          <cell r="G40"/>
          <cell r="H40"/>
        </row>
        <row r="41">
          <cell r="G41"/>
          <cell r="H41"/>
        </row>
        <row r="42">
          <cell r="G42"/>
          <cell r="H42"/>
        </row>
        <row r="43">
          <cell r="G43"/>
          <cell r="H43"/>
        </row>
        <row r="44">
          <cell r="G44"/>
          <cell r="H44"/>
        </row>
        <row r="45">
          <cell r="G45"/>
          <cell r="H45"/>
        </row>
        <row r="46">
          <cell r="G46"/>
          <cell r="H46"/>
        </row>
        <row r="47">
          <cell r="G47"/>
          <cell r="H47"/>
        </row>
        <row r="48">
          <cell r="G48"/>
          <cell r="H48"/>
        </row>
        <row r="49">
          <cell r="G49"/>
          <cell r="H49"/>
        </row>
        <row r="50">
          <cell r="G50"/>
          <cell r="H50"/>
        </row>
        <row r="51">
          <cell r="G51"/>
          <cell r="H51"/>
        </row>
        <row r="52">
          <cell r="G52"/>
          <cell r="H52"/>
        </row>
        <row r="53">
          <cell r="G53"/>
          <cell r="H53"/>
        </row>
        <row r="54">
          <cell r="G54"/>
          <cell r="H54"/>
        </row>
        <row r="55">
          <cell r="G55"/>
          <cell r="H55"/>
        </row>
        <row r="56">
          <cell r="G56"/>
          <cell r="H56"/>
        </row>
      </sheetData>
      <sheetData sheetId="7">
        <row r="31">
          <cell r="G31">
            <v>0</v>
          </cell>
        </row>
        <row r="39">
          <cell r="G39">
            <v>0</v>
          </cell>
          <cell r="H39">
            <v>0</v>
          </cell>
        </row>
        <row r="40">
          <cell r="G40">
            <v>0</v>
          </cell>
          <cell r="H40">
            <v>0</v>
          </cell>
        </row>
        <row r="41">
          <cell r="G41">
            <v>0</v>
          </cell>
          <cell r="H41">
            <v>0</v>
          </cell>
        </row>
        <row r="42">
          <cell r="G42">
            <v>0</v>
          </cell>
          <cell r="H42">
            <v>0</v>
          </cell>
        </row>
        <row r="43">
          <cell r="G43">
            <v>0</v>
          </cell>
          <cell r="H43">
            <v>0</v>
          </cell>
        </row>
        <row r="44">
          <cell r="G44">
            <v>0</v>
          </cell>
          <cell r="H44">
            <v>0</v>
          </cell>
        </row>
        <row r="45">
          <cell r="G45">
            <v>0</v>
          </cell>
          <cell r="H45">
            <v>0</v>
          </cell>
        </row>
        <row r="46">
          <cell r="G46">
            <v>0</v>
          </cell>
          <cell r="H46">
            <v>0</v>
          </cell>
        </row>
        <row r="47">
          <cell r="G47">
            <v>0</v>
          </cell>
          <cell r="H47">
            <v>0</v>
          </cell>
        </row>
        <row r="48">
          <cell r="G48">
            <v>0</v>
          </cell>
          <cell r="H48">
            <v>0</v>
          </cell>
        </row>
        <row r="49">
          <cell r="G49">
            <v>0</v>
          </cell>
          <cell r="H49">
            <v>0</v>
          </cell>
        </row>
        <row r="50">
          <cell r="G50">
            <v>0</v>
          </cell>
          <cell r="H50">
            <v>0</v>
          </cell>
        </row>
        <row r="51">
          <cell r="G51">
            <v>0</v>
          </cell>
          <cell r="H51">
            <v>0</v>
          </cell>
        </row>
        <row r="52">
          <cell r="G52">
            <v>0</v>
          </cell>
          <cell r="H52">
            <v>0</v>
          </cell>
        </row>
        <row r="53">
          <cell r="G53">
            <v>0</v>
          </cell>
          <cell r="H53">
            <v>0</v>
          </cell>
        </row>
        <row r="54">
          <cell r="G54">
            <v>0</v>
          </cell>
          <cell r="H54">
            <v>0</v>
          </cell>
        </row>
        <row r="55">
          <cell r="G55">
            <v>0</v>
          </cell>
          <cell r="H55">
            <v>0</v>
          </cell>
        </row>
        <row r="56">
          <cell r="G56">
            <v>0</v>
          </cell>
          <cell r="H56">
            <v>0</v>
          </cell>
        </row>
      </sheetData>
      <sheetData sheetId="8">
        <row r="31">
          <cell r="G31">
            <v>0</v>
          </cell>
        </row>
        <row r="39">
          <cell r="G39">
            <v>0</v>
          </cell>
          <cell r="H39">
            <v>0</v>
          </cell>
        </row>
        <row r="40">
          <cell r="G40">
            <v>0</v>
          </cell>
          <cell r="H40">
            <v>0</v>
          </cell>
        </row>
        <row r="41">
          <cell r="G41">
            <v>0</v>
          </cell>
          <cell r="H41">
            <v>0</v>
          </cell>
        </row>
        <row r="42">
          <cell r="G42">
            <v>0</v>
          </cell>
          <cell r="H42">
            <v>0</v>
          </cell>
        </row>
        <row r="43">
          <cell r="G43">
            <v>0</v>
          </cell>
          <cell r="H43">
            <v>0</v>
          </cell>
        </row>
        <row r="44">
          <cell r="G44">
            <v>0</v>
          </cell>
          <cell r="H44">
            <v>0</v>
          </cell>
        </row>
        <row r="45">
          <cell r="G45">
            <v>0</v>
          </cell>
          <cell r="H45">
            <v>0</v>
          </cell>
        </row>
        <row r="46">
          <cell r="G46">
            <v>0</v>
          </cell>
          <cell r="H46">
            <v>0</v>
          </cell>
        </row>
        <row r="47">
          <cell r="G47">
            <v>0</v>
          </cell>
          <cell r="H47">
            <v>0</v>
          </cell>
        </row>
        <row r="48">
          <cell r="G48">
            <v>0</v>
          </cell>
          <cell r="H48">
            <v>0</v>
          </cell>
        </row>
        <row r="49">
          <cell r="G49">
            <v>0</v>
          </cell>
          <cell r="H49">
            <v>0</v>
          </cell>
        </row>
        <row r="50">
          <cell r="G50">
            <v>0</v>
          </cell>
          <cell r="H50">
            <v>0</v>
          </cell>
        </row>
        <row r="51">
          <cell r="G51">
            <v>0</v>
          </cell>
          <cell r="H51">
            <v>0</v>
          </cell>
        </row>
        <row r="52">
          <cell r="G52">
            <v>0</v>
          </cell>
          <cell r="H52">
            <v>0</v>
          </cell>
        </row>
        <row r="53">
          <cell r="G53">
            <v>0</v>
          </cell>
          <cell r="H53">
            <v>0</v>
          </cell>
        </row>
        <row r="54">
          <cell r="G54">
            <v>0</v>
          </cell>
          <cell r="H54">
            <v>0</v>
          </cell>
        </row>
        <row r="55">
          <cell r="G55">
            <v>0</v>
          </cell>
          <cell r="H55">
            <v>0</v>
          </cell>
        </row>
        <row r="56">
          <cell r="G56">
            <v>0</v>
          </cell>
          <cell r="H56">
            <v>0</v>
          </cell>
        </row>
      </sheetData>
      <sheetData sheetId="9">
        <row r="31">
          <cell r="G31">
            <v>0</v>
          </cell>
        </row>
        <row r="39">
          <cell r="G39">
            <v>0</v>
          </cell>
          <cell r="H39">
            <v>0</v>
          </cell>
        </row>
        <row r="40">
          <cell r="G40">
            <v>0</v>
          </cell>
          <cell r="H40">
            <v>0</v>
          </cell>
        </row>
        <row r="41">
          <cell r="G41">
            <v>0</v>
          </cell>
          <cell r="H41">
            <v>0</v>
          </cell>
        </row>
        <row r="42">
          <cell r="G42">
            <v>0</v>
          </cell>
          <cell r="H42">
            <v>0</v>
          </cell>
        </row>
        <row r="43">
          <cell r="G43">
            <v>0</v>
          </cell>
          <cell r="H43">
            <v>0</v>
          </cell>
        </row>
        <row r="44">
          <cell r="G44">
            <v>0</v>
          </cell>
          <cell r="H44">
            <v>0</v>
          </cell>
        </row>
        <row r="45">
          <cell r="G45">
            <v>0</v>
          </cell>
          <cell r="H45">
            <v>0</v>
          </cell>
        </row>
        <row r="46">
          <cell r="G46">
            <v>0</v>
          </cell>
          <cell r="H46">
            <v>0</v>
          </cell>
        </row>
        <row r="47">
          <cell r="G47">
            <v>0</v>
          </cell>
          <cell r="H47">
            <v>0</v>
          </cell>
        </row>
        <row r="48">
          <cell r="G48">
            <v>0</v>
          </cell>
          <cell r="H48">
            <v>0</v>
          </cell>
        </row>
        <row r="49">
          <cell r="G49">
            <v>0</v>
          </cell>
          <cell r="H49">
            <v>0</v>
          </cell>
        </row>
        <row r="50">
          <cell r="G50">
            <v>0</v>
          </cell>
          <cell r="H50">
            <v>0</v>
          </cell>
        </row>
        <row r="51">
          <cell r="G51">
            <v>0</v>
          </cell>
          <cell r="H51">
            <v>0</v>
          </cell>
        </row>
        <row r="52">
          <cell r="G52">
            <v>0</v>
          </cell>
          <cell r="H52">
            <v>0</v>
          </cell>
        </row>
        <row r="53">
          <cell r="G53">
            <v>0</v>
          </cell>
          <cell r="H53">
            <v>0</v>
          </cell>
        </row>
        <row r="54">
          <cell r="G54">
            <v>0</v>
          </cell>
          <cell r="H54">
            <v>0</v>
          </cell>
        </row>
        <row r="55">
          <cell r="G55">
            <v>0</v>
          </cell>
          <cell r="H55">
            <v>0</v>
          </cell>
        </row>
        <row r="56">
          <cell r="G56">
            <v>0</v>
          </cell>
          <cell r="H56">
            <v>0</v>
          </cell>
        </row>
      </sheetData>
      <sheetData sheetId="10">
        <row r="31">
          <cell r="G31">
            <v>0</v>
          </cell>
        </row>
        <row r="39">
          <cell r="G39">
            <v>0</v>
          </cell>
          <cell r="H39">
            <v>0</v>
          </cell>
        </row>
        <row r="40">
          <cell r="G40">
            <v>0</v>
          </cell>
          <cell r="H40">
            <v>0</v>
          </cell>
        </row>
        <row r="41">
          <cell r="G41">
            <v>0</v>
          </cell>
          <cell r="H41">
            <v>0</v>
          </cell>
        </row>
        <row r="42">
          <cell r="G42">
            <v>0</v>
          </cell>
          <cell r="H42">
            <v>0</v>
          </cell>
        </row>
        <row r="43">
          <cell r="G43">
            <v>0</v>
          </cell>
          <cell r="H43">
            <v>0</v>
          </cell>
        </row>
        <row r="44">
          <cell r="G44">
            <v>0</v>
          </cell>
          <cell r="H44">
            <v>0</v>
          </cell>
        </row>
        <row r="45">
          <cell r="G45">
            <v>0</v>
          </cell>
          <cell r="H45">
            <v>0</v>
          </cell>
        </row>
        <row r="46">
          <cell r="G46">
            <v>0</v>
          </cell>
          <cell r="H46">
            <v>0</v>
          </cell>
        </row>
        <row r="47">
          <cell r="G47">
            <v>0</v>
          </cell>
          <cell r="H47">
            <v>0</v>
          </cell>
        </row>
        <row r="48">
          <cell r="G48">
            <v>0</v>
          </cell>
          <cell r="H48">
            <v>0</v>
          </cell>
        </row>
        <row r="49">
          <cell r="G49">
            <v>0</v>
          </cell>
          <cell r="H49">
            <v>0</v>
          </cell>
        </row>
        <row r="50">
          <cell r="G50">
            <v>0</v>
          </cell>
          <cell r="H50">
            <v>0</v>
          </cell>
        </row>
        <row r="51">
          <cell r="G51">
            <v>0</v>
          </cell>
          <cell r="H51">
            <v>0</v>
          </cell>
        </row>
        <row r="52">
          <cell r="G52">
            <v>0</v>
          </cell>
          <cell r="H52">
            <v>0</v>
          </cell>
        </row>
        <row r="53">
          <cell r="G53">
            <v>0</v>
          </cell>
          <cell r="H53">
            <v>0</v>
          </cell>
        </row>
        <row r="54">
          <cell r="G54">
            <v>0</v>
          </cell>
          <cell r="H54">
            <v>0</v>
          </cell>
        </row>
        <row r="55">
          <cell r="G55">
            <v>0</v>
          </cell>
          <cell r="H55">
            <v>0</v>
          </cell>
        </row>
        <row r="56">
          <cell r="G56">
            <v>0</v>
          </cell>
          <cell r="H56">
            <v>0</v>
          </cell>
        </row>
      </sheetData>
      <sheetData sheetId="11">
        <row r="31">
          <cell r="G31">
            <v>0</v>
          </cell>
        </row>
        <row r="39">
          <cell r="G39">
            <v>0</v>
          </cell>
          <cell r="H39">
            <v>0</v>
          </cell>
        </row>
        <row r="40">
          <cell r="G40">
            <v>0</v>
          </cell>
          <cell r="H40">
            <v>0</v>
          </cell>
        </row>
        <row r="41">
          <cell r="G41">
            <v>0</v>
          </cell>
          <cell r="H41">
            <v>0</v>
          </cell>
        </row>
        <row r="42">
          <cell r="G42">
            <v>0</v>
          </cell>
          <cell r="H42">
            <v>0</v>
          </cell>
        </row>
        <row r="43">
          <cell r="G43">
            <v>0</v>
          </cell>
          <cell r="H43">
            <v>0</v>
          </cell>
        </row>
        <row r="44">
          <cell r="G44">
            <v>0</v>
          </cell>
          <cell r="H44">
            <v>0</v>
          </cell>
        </row>
        <row r="45">
          <cell r="G45">
            <v>0</v>
          </cell>
          <cell r="H45">
            <v>0</v>
          </cell>
        </row>
        <row r="46">
          <cell r="G46">
            <v>0</v>
          </cell>
          <cell r="H46">
            <v>0</v>
          </cell>
        </row>
        <row r="47">
          <cell r="G47">
            <v>0</v>
          </cell>
          <cell r="H47">
            <v>0</v>
          </cell>
        </row>
        <row r="48">
          <cell r="G48">
            <v>0</v>
          </cell>
          <cell r="H48">
            <v>0</v>
          </cell>
        </row>
        <row r="49">
          <cell r="G49">
            <v>0</v>
          </cell>
          <cell r="H49">
            <v>0</v>
          </cell>
        </row>
        <row r="50">
          <cell r="G50">
            <v>0</v>
          </cell>
          <cell r="H50">
            <v>0</v>
          </cell>
        </row>
        <row r="51">
          <cell r="G51">
            <v>0</v>
          </cell>
          <cell r="H51">
            <v>0</v>
          </cell>
        </row>
        <row r="52">
          <cell r="G52">
            <v>0</v>
          </cell>
          <cell r="H52">
            <v>0</v>
          </cell>
        </row>
        <row r="53">
          <cell r="G53">
            <v>0</v>
          </cell>
          <cell r="H53">
            <v>0</v>
          </cell>
        </row>
        <row r="54">
          <cell r="G54">
            <v>0</v>
          </cell>
          <cell r="H54">
            <v>0</v>
          </cell>
        </row>
        <row r="55">
          <cell r="G55">
            <v>0</v>
          </cell>
          <cell r="H55">
            <v>0</v>
          </cell>
        </row>
        <row r="56">
          <cell r="G56">
            <v>0</v>
          </cell>
          <cell r="H56">
            <v>0</v>
          </cell>
        </row>
      </sheetData>
      <sheetData sheetId="12">
        <row r="31">
          <cell r="G31">
            <v>0</v>
          </cell>
        </row>
        <row r="39">
          <cell r="G39">
            <v>0</v>
          </cell>
          <cell r="H39">
            <v>0</v>
          </cell>
        </row>
        <row r="40">
          <cell r="G40">
            <v>0</v>
          </cell>
          <cell r="H40">
            <v>0</v>
          </cell>
        </row>
        <row r="41">
          <cell r="G41">
            <v>0</v>
          </cell>
          <cell r="H41">
            <v>0</v>
          </cell>
        </row>
        <row r="42">
          <cell r="G42">
            <v>0</v>
          </cell>
          <cell r="H42">
            <v>0</v>
          </cell>
        </row>
        <row r="43">
          <cell r="G43">
            <v>0</v>
          </cell>
          <cell r="H43">
            <v>0</v>
          </cell>
        </row>
        <row r="44">
          <cell r="G44">
            <v>0</v>
          </cell>
          <cell r="H44">
            <v>0</v>
          </cell>
        </row>
        <row r="45">
          <cell r="G45">
            <v>0</v>
          </cell>
          <cell r="H45">
            <v>0</v>
          </cell>
        </row>
        <row r="46">
          <cell r="G46">
            <v>0</v>
          </cell>
          <cell r="H46">
            <v>0</v>
          </cell>
        </row>
        <row r="47">
          <cell r="G47">
            <v>0</v>
          </cell>
          <cell r="H47">
            <v>0</v>
          </cell>
        </row>
        <row r="48">
          <cell r="G48">
            <v>0</v>
          </cell>
          <cell r="H48">
            <v>0</v>
          </cell>
        </row>
        <row r="49">
          <cell r="G49">
            <v>0</v>
          </cell>
          <cell r="H49">
            <v>0</v>
          </cell>
        </row>
        <row r="50">
          <cell r="G50">
            <v>0</v>
          </cell>
          <cell r="H50">
            <v>0</v>
          </cell>
        </row>
        <row r="51">
          <cell r="G51">
            <v>0</v>
          </cell>
          <cell r="H51">
            <v>0</v>
          </cell>
        </row>
        <row r="52">
          <cell r="G52">
            <v>0</v>
          </cell>
          <cell r="H52">
            <v>0</v>
          </cell>
        </row>
        <row r="53">
          <cell r="G53">
            <v>0</v>
          </cell>
          <cell r="H53">
            <v>0</v>
          </cell>
        </row>
        <row r="54">
          <cell r="G54">
            <v>0</v>
          </cell>
          <cell r="H54">
            <v>0</v>
          </cell>
        </row>
        <row r="55">
          <cell r="G55">
            <v>0</v>
          </cell>
          <cell r="H55">
            <v>0</v>
          </cell>
        </row>
        <row r="56">
          <cell r="G56">
            <v>0</v>
          </cell>
          <cell r="H56">
            <v>0</v>
          </cell>
        </row>
      </sheetData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ACT TOTAL"/>
      <sheetName val="Task 1-1_FINAL"/>
      <sheetName val="Task 1-2"/>
      <sheetName val="Task 2-1_FINAL"/>
      <sheetName val="Task 2-2"/>
      <sheetName val="Task 2-3"/>
      <sheetName val="Task 2-4"/>
      <sheetName val="Task 2-5"/>
      <sheetName val="Task 3-1_FINAL"/>
      <sheetName val="Task 3-2_FINAL"/>
      <sheetName val="Task 3-3_FINAL"/>
      <sheetName val="Task 3-4_FINAL"/>
      <sheetName val="Task 3-5"/>
      <sheetName val="Variance"/>
      <sheetName val="FY22-UA Payroll &amp; Month End"/>
      <sheetName val="TEMPLATE TO"/>
    </sheetNames>
    <sheetDataSet>
      <sheetData sheetId="0" refreshError="1"/>
      <sheetData sheetId="1" refreshError="1"/>
      <sheetData sheetId="2">
        <row r="102">
          <cell r="E102">
            <v>0</v>
          </cell>
          <cell r="G102">
            <v>0</v>
          </cell>
          <cell r="H102">
            <v>0</v>
          </cell>
        </row>
        <row r="103">
          <cell r="G103">
            <v>0</v>
          </cell>
          <cell r="H103">
            <v>0</v>
          </cell>
        </row>
        <row r="104">
          <cell r="G104">
            <v>0</v>
          </cell>
          <cell r="H104">
            <v>0</v>
          </cell>
        </row>
        <row r="105">
          <cell r="G105">
            <v>0</v>
          </cell>
          <cell r="H105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ACT TOTAL"/>
      <sheetName val="Task 1-1_FINAL"/>
      <sheetName val="Task 1-2"/>
      <sheetName val="Task 2-1_FINAL"/>
      <sheetName val="Task 2-2"/>
      <sheetName val="Task 2-3"/>
      <sheetName val="Task 2-4"/>
      <sheetName val="Task 2-5"/>
      <sheetName val="Task 3-1_FINAL"/>
      <sheetName val="Task 3-2_FINAL"/>
      <sheetName val="Task 3-3_FINAL"/>
      <sheetName val="Task 3-4_FINAL"/>
      <sheetName val="Task 3-5"/>
      <sheetName val="Variance"/>
      <sheetName val="FY22-UA Payroll &amp; Month End"/>
      <sheetName val="FY23-UA Payroll &amp; Month End"/>
      <sheetName val="TEMPLATE TO"/>
    </sheetNames>
    <sheetDataSet>
      <sheetData sheetId="0"/>
      <sheetData sheetId="1"/>
      <sheetData sheetId="2">
        <row r="18">
          <cell r="E18">
            <v>2317</v>
          </cell>
        </row>
        <row r="25">
          <cell r="E25">
            <v>0</v>
          </cell>
          <cell r="F25">
            <v>0</v>
          </cell>
        </row>
        <row r="26">
          <cell r="E26">
            <v>0</v>
          </cell>
          <cell r="F26">
            <v>0</v>
          </cell>
        </row>
        <row r="27">
          <cell r="E27">
            <v>0</v>
          </cell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E34">
            <v>0</v>
          </cell>
          <cell r="F34">
            <v>0</v>
          </cell>
        </row>
        <row r="35">
          <cell r="E35">
            <v>0</v>
          </cell>
          <cell r="F35">
            <v>0</v>
          </cell>
        </row>
        <row r="39">
          <cell r="E39">
            <v>0</v>
          </cell>
          <cell r="F39">
            <v>0</v>
          </cell>
        </row>
        <row r="40">
          <cell r="E40">
            <v>0</v>
          </cell>
          <cell r="F40">
            <v>0</v>
          </cell>
        </row>
        <row r="41">
          <cell r="E41">
            <v>0</v>
          </cell>
          <cell r="F41">
            <v>0</v>
          </cell>
        </row>
        <row r="42">
          <cell r="E42">
            <v>0</v>
          </cell>
          <cell r="F42">
            <v>0</v>
          </cell>
        </row>
        <row r="45">
          <cell r="E45">
            <v>0</v>
          </cell>
          <cell r="F45">
            <v>0</v>
          </cell>
        </row>
        <row r="46">
          <cell r="E46">
            <v>0</v>
          </cell>
          <cell r="F46">
            <v>0</v>
          </cell>
        </row>
        <row r="47">
          <cell r="E47">
            <v>0</v>
          </cell>
          <cell r="F47">
            <v>0</v>
          </cell>
        </row>
        <row r="48">
          <cell r="E48">
            <v>0</v>
          </cell>
          <cell r="F48">
            <v>0</v>
          </cell>
        </row>
        <row r="49">
          <cell r="E49">
            <v>0</v>
          </cell>
          <cell r="F49">
            <v>0</v>
          </cell>
        </row>
        <row r="50">
          <cell r="E50">
            <v>0</v>
          </cell>
          <cell r="F50">
            <v>0</v>
          </cell>
        </row>
        <row r="51">
          <cell r="E51">
            <v>0</v>
          </cell>
          <cell r="F51">
            <v>0</v>
          </cell>
        </row>
        <row r="52">
          <cell r="E52">
            <v>0</v>
          </cell>
          <cell r="F52">
            <v>0</v>
          </cell>
        </row>
        <row r="53">
          <cell r="E53">
            <v>0</v>
          </cell>
          <cell r="F53">
            <v>0</v>
          </cell>
        </row>
        <row r="54">
          <cell r="E54">
            <v>0</v>
          </cell>
          <cell r="F54">
            <v>0</v>
          </cell>
        </row>
        <row r="55">
          <cell r="E55">
            <v>0</v>
          </cell>
          <cell r="F55">
            <v>0</v>
          </cell>
        </row>
        <row r="56">
          <cell r="E56">
            <v>0</v>
          </cell>
          <cell r="F56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81">
          <cell r="E81">
            <v>0</v>
          </cell>
          <cell r="F81">
            <v>0</v>
          </cell>
        </row>
        <row r="82">
          <cell r="E82">
            <v>0</v>
          </cell>
          <cell r="F82">
            <v>0</v>
          </cell>
        </row>
        <row r="83">
          <cell r="E83">
            <v>0</v>
          </cell>
          <cell r="F83">
            <v>0</v>
          </cell>
        </row>
        <row r="84">
          <cell r="E84">
            <v>0</v>
          </cell>
          <cell r="F84">
            <v>0</v>
          </cell>
        </row>
        <row r="87">
          <cell r="E87">
            <v>0</v>
          </cell>
          <cell r="F87">
            <v>0</v>
          </cell>
        </row>
        <row r="88">
          <cell r="E88">
            <v>0</v>
          </cell>
          <cell r="F88">
            <v>0</v>
          </cell>
        </row>
        <row r="89">
          <cell r="E89">
            <v>0</v>
          </cell>
          <cell r="F89">
            <v>0</v>
          </cell>
        </row>
        <row r="90">
          <cell r="E90">
            <v>0</v>
          </cell>
          <cell r="F90">
            <v>0</v>
          </cell>
        </row>
        <row r="91">
          <cell r="E91">
            <v>0</v>
          </cell>
          <cell r="F91">
            <v>0</v>
          </cell>
        </row>
        <row r="92">
          <cell r="E92">
            <v>0</v>
          </cell>
          <cell r="F92">
            <v>0</v>
          </cell>
        </row>
        <row r="93">
          <cell r="E93">
            <v>0</v>
          </cell>
          <cell r="F93">
            <v>0</v>
          </cell>
        </row>
        <row r="94">
          <cell r="E94">
            <v>0</v>
          </cell>
          <cell r="F94">
            <v>0</v>
          </cell>
        </row>
        <row r="95">
          <cell r="E95">
            <v>0</v>
          </cell>
          <cell r="F95">
            <v>0</v>
          </cell>
        </row>
        <row r="96">
          <cell r="E96">
            <v>0</v>
          </cell>
          <cell r="F96">
            <v>0</v>
          </cell>
        </row>
        <row r="97">
          <cell r="E97">
            <v>0</v>
          </cell>
          <cell r="F97">
            <v>0</v>
          </cell>
        </row>
        <row r="98">
          <cell r="E98">
            <v>0</v>
          </cell>
          <cell r="F98">
            <v>0</v>
          </cell>
        </row>
        <row r="102">
          <cell r="E102">
            <v>0</v>
          </cell>
          <cell r="F102">
            <v>0</v>
          </cell>
        </row>
        <row r="103">
          <cell r="E103">
            <v>0</v>
          </cell>
          <cell r="F103">
            <v>0</v>
          </cell>
        </row>
        <row r="104">
          <cell r="E104">
            <v>0</v>
          </cell>
          <cell r="F104">
            <v>0</v>
          </cell>
        </row>
        <row r="105">
          <cell r="E105">
            <v>0</v>
          </cell>
          <cell r="F105">
            <v>0</v>
          </cell>
        </row>
        <row r="109">
          <cell r="F109">
            <v>0</v>
          </cell>
        </row>
        <row r="113">
          <cell r="F113">
            <v>0</v>
          </cell>
        </row>
        <row r="114">
          <cell r="F114">
            <v>0</v>
          </cell>
        </row>
        <row r="116">
          <cell r="F116">
            <v>0</v>
          </cell>
        </row>
        <row r="117">
          <cell r="E117">
            <v>0</v>
          </cell>
          <cell r="F117">
            <v>0</v>
          </cell>
        </row>
        <row r="118">
          <cell r="E118">
            <v>0</v>
          </cell>
          <cell r="F118">
            <v>0</v>
          </cell>
        </row>
        <row r="119">
          <cell r="E119">
            <v>0</v>
          </cell>
          <cell r="F119">
            <v>0</v>
          </cell>
        </row>
      </sheetData>
      <sheetData sheetId="3"/>
      <sheetData sheetId="4">
        <row r="18">
          <cell r="E18">
            <v>0</v>
          </cell>
          <cell r="F18">
            <v>60</v>
          </cell>
        </row>
        <row r="19">
          <cell r="E19">
            <v>0</v>
          </cell>
          <cell r="F19">
            <v>60</v>
          </cell>
        </row>
        <row r="20">
          <cell r="E20">
            <v>0</v>
          </cell>
          <cell r="F20">
            <v>60</v>
          </cell>
        </row>
        <row r="21">
          <cell r="E21">
            <v>112</v>
          </cell>
          <cell r="F21">
            <v>120</v>
          </cell>
        </row>
        <row r="22">
          <cell r="E22">
            <v>29.5</v>
          </cell>
          <cell r="F22">
            <v>0</v>
          </cell>
        </row>
        <row r="23">
          <cell r="E23">
            <v>4</v>
          </cell>
          <cell r="F23">
            <v>0</v>
          </cell>
        </row>
        <row r="24">
          <cell r="E24">
            <v>0</v>
          </cell>
          <cell r="F24">
            <v>40</v>
          </cell>
        </row>
        <row r="25">
          <cell r="E25">
            <v>0</v>
          </cell>
          <cell r="F25">
            <v>160</v>
          </cell>
        </row>
        <row r="26">
          <cell r="E26">
            <v>0</v>
          </cell>
          <cell r="F26">
            <v>0</v>
          </cell>
        </row>
        <row r="27">
          <cell r="E27">
            <v>354.5</v>
          </cell>
          <cell r="F27">
            <v>240</v>
          </cell>
        </row>
        <row r="28">
          <cell r="E28">
            <v>143.5</v>
          </cell>
          <cell r="F28">
            <v>0</v>
          </cell>
        </row>
        <row r="29">
          <cell r="E29">
            <v>0</v>
          </cell>
          <cell r="F29">
            <v>120</v>
          </cell>
        </row>
        <row r="30">
          <cell r="E30">
            <v>1.83</v>
          </cell>
          <cell r="F30">
            <v>0</v>
          </cell>
        </row>
        <row r="31">
          <cell r="E31">
            <v>0</v>
          </cell>
          <cell r="F31">
            <v>0</v>
          </cell>
        </row>
        <row r="32">
          <cell r="E32">
            <v>0</v>
          </cell>
          <cell r="F32">
            <v>0</v>
          </cell>
        </row>
        <row r="33">
          <cell r="E33">
            <v>0</v>
          </cell>
          <cell r="F33">
            <v>0</v>
          </cell>
        </row>
        <row r="34">
          <cell r="E34">
            <v>16.253999999999998</v>
          </cell>
          <cell r="F34">
            <v>0</v>
          </cell>
        </row>
        <row r="35">
          <cell r="E35">
            <v>53.5</v>
          </cell>
          <cell r="F35">
            <v>124</v>
          </cell>
        </row>
        <row r="39">
          <cell r="E39">
            <v>0</v>
          </cell>
          <cell r="F39">
            <v>0</v>
          </cell>
        </row>
        <row r="40">
          <cell r="E40">
            <v>0</v>
          </cell>
          <cell r="F40">
            <v>0</v>
          </cell>
        </row>
        <row r="41">
          <cell r="E41">
            <v>0</v>
          </cell>
          <cell r="F41">
            <v>0</v>
          </cell>
        </row>
        <row r="42">
          <cell r="E42">
            <v>0</v>
          </cell>
          <cell r="F42">
            <v>0</v>
          </cell>
        </row>
        <row r="43">
          <cell r="E43">
            <v>18</v>
          </cell>
          <cell r="F43">
            <v>100</v>
          </cell>
        </row>
        <row r="44">
          <cell r="E44">
            <v>72</v>
          </cell>
          <cell r="F44">
            <v>100</v>
          </cell>
        </row>
        <row r="45">
          <cell r="E45">
            <v>0</v>
          </cell>
          <cell r="F45">
            <v>0</v>
          </cell>
        </row>
        <row r="46">
          <cell r="E46">
            <v>0</v>
          </cell>
          <cell r="F46">
            <v>0</v>
          </cell>
        </row>
        <row r="47">
          <cell r="E47">
            <v>0</v>
          </cell>
          <cell r="F47">
            <v>0</v>
          </cell>
        </row>
        <row r="48">
          <cell r="E48">
            <v>26.5</v>
          </cell>
          <cell r="F48">
            <v>23</v>
          </cell>
        </row>
        <row r="49">
          <cell r="E49">
            <v>23.5</v>
          </cell>
          <cell r="F49">
            <v>0</v>
          </cell>
        </row>
        <row r="50">
          <cell r="E50">
            <v>0</v>
          </cell>
          <cell r="F50">
            <v>0</v>
          </cell>
        </row>
        <row r="51">
          <cell r="E51">
            <v>0</v>
          </cell>
          <cell r="F51">
            <v>0</v>
          </cell>
        </row>
        <row r="52">
          <cell r="E52">
            <v>0</v>
          </cell>
          <cell r="F52">
            <v>0</v>
          </cell>
        </row>
        <row r="53">
          <cell r="E53">
            <v>0</v>
          </cell>
          <cell r="F53">
            <v>0</v>
          </cell>
        </row>
        <row r="54">
          <cell r="E54">
            <v>0</v>
          </cell>
          <cell r="F54">
            <v>0</v>
          </cell>
        </row>
        <row r="55">
          <cell r="E55">
            <v>0</v>
          </cell>
          <cell r="F55">
            <v>0</v>
          </cell>
        </row>
        <row r="56">
          <cell r="E56">
            <v>3</v>
          </cell>
          <cell r="F56">
            <v>23</v>
          </cell>
        </row>
        <row r="60">
          <cell r="E60">
            <v>0</v>
          </cell>
          <cell r="F60">
            <v>4346</v>
          </cell>
        </row>
        <row r="61">
          <cell r="E61">
            <v>0</v>
          </cell>
          <cell r="F61">
            <v>3008</v>
          </cell>
        </row>
        <row r="62">
          <cell r="E62">
            <v>0</v>
          </cell>
          <cell r="F62">
            <v>2722</v>
          </cell>
        </row>
        <row r="63">
          <cell r="E63">
            <v>3170.7200000000003</v>
          </cell>
          <cell r="F63">
            <v>2643</v>
          </cell>
        </row>
        <row r="64">
          <cell r="E64">
            <v>59.19</v>
          </cell>
          <cell r="F64">
            <v>0</v>
          </cell>
        </row>
        <row r="65">
          <cell r="E65">
            <v>139.07</v>
          </cell>
          <cell r="F65">
            <v>0</v>
          </cell>
        </row>
        <row r="66">
          <cell r="E66">
            <v>0</v>
          </cell>
          <cell r="F66">
            <v>1252</v>
          </cell>
        </row>
        <row r="67">
          <cell r="E67">
            <v>0</v>
          </cell>
          <cell r="F67">
            <v>4845</v>
          </cell>
        </row>
        <row r="68">
          <cell r="E68">
            <v>0</v>
          </cell>
          <cell r="F68">
            <v>0</v>
          </cell>
        </row>
        <row r="69">
          <cell r="E69">
            <v>8404.880000000001</v>
          </cell>
          <cell r="F69">
            <v>5088</v>
          </cell>
        </row>
        <row r="70">
          <cell r="E70">
            <v>5803.0499999999993</v>
          </cell>
          <cell r="F70">
            <v>0</v>
          </cell>
        </row>
        <row r="71">
          <cell r="E71">
            <v>0</v>
          </cell>
          <cell r="F71">
            <v>2965</v>
          </cell>
        </row>
        <row r="72">
          <cell r="E72">
            <v>93.51</v>
          </cell>
          <cell r="F72">
            <v>0</v>
          </cell>
        </row>
        <row r="73">
          <cell r="E73">
            <v>0</v>
          </cell>
          <cell r="F73">
            <v>0</v>
          </cell>
        </row>
        <row r="74">
          <cell r="E74">
            <v>0</v>
          </cell>
          <cell r="F74">
            <v>0</v>
          </cell>
        </row>
        <row r="75">
          <cell r="E75">
            <v>46.48</v>
          </cell>
          <cell r="F75">
            <v>0</v>
          </cell>
        </row>
        <row r="76">
          <cell r="E76">
            <v>716.64</v>
          </cell>
          <cell r="F76">
            <v>0</v>
          </cell>
        </row>
        <row r="77">
          <cell r="E77">
            <v>1386.3999999999999</v>
          </cell>
          <cell r="F77">
            <v>3063</v>
          </cell>
        </row>
        <row r="81">
          <cell r="E81">
            <v>0</v>
          </cell>
          <cell r="F81">
            <v>0</v>
          </cell>
        </row>
        <row r="82">
          <cell r="E82">
            <v>0</v>
          </cell>
          <cell r="F82">
            <v>0</v>
          </cell>
        </row>
        <row r="83">
          <cell r="E83">
            <v>0</v>
          </cell>
          <cell r="F83">
            <v>0</v>
          </cell>
        </row>
        <row r="84">
          <cell r="E84">
            <v>0</v>
          </cell>
          <cell r="F84">
            <v>0</v>
          </cell>
        </row>
        <row r="85">
          <cell r="E85">
            <v>948.7</v>
          </cell>
          <cell r="F85">
            <v>5559</v>
          </cell>
        </row>
        <row r="86">
          <cell r="E86">
            <v>2922.66</v>
          </cell>
          <cell r="F86">
            <v>5559</v>
          </cell>
        </row>
        <row r="87">
          <cell r="E87">
            <v>0</v>
          </cell>
          <cell r="F87">
            <v>0</v>
          </cell>
        </row>
        <row r="88">
          <cell r="E88">
            <v>0</v>
          </cell>
          <cell r="F88">
            <v>0</v>
          </cell>
        </row>
        <row r="89">
          <cell r="E89">
            <v>0</v>
          </cell>
          <cell r="F89">
            <v>0</v>
          </cell>
        </row>
        <row r="90">
          <cell r="E90">
            <v>951.16</v>
          </cell>
          <cell r="F90">
            <v>1125</v>
          </cell>
        </row>
        <row r="91">
          <cell r="E91">
            <v>1410</v>
          </cell>
          <cell r="F91">
            <v>0</v>
          </cell>
        </row>
        <row r="92">
          <cell r="E92">
            <v>0</v>
          </cell>
          <cell r="F92">
            <v>0</v>
          </cell>
        </row>
        <row r="93">
          <cell r="E93">
            <v>0</v>
          </cell>
          <cell r="F93">
            <v>0</v>
          </cell>
        </row>
        <row r="94">
          <cell r="E94">
            <v>0</v>
          </cell>
          <cell r="F94">
            <v>0</v>
          </cell>
        </row>
        <row r="95">
          <cell r="E95">
            <v>0</v>
          </cell>
          <cell r="F95">
            <v>0</v>
          </cell>
        </row>
        <row r="96">
          <cell r="E96">
            <v>0</v>
          </cell>
          <cell r="F96">
            <v>0</v>
          </cell>
        </row>
        <row r="97">
          <cell r="E97">
            <v>0</v>
          </cell>
          <cell r="F97">
            <v>0</v>
          </cell>
        </row>
        <row r="98">
          <cell r="E98">
            <v>116.61</v>
          </cell>
          <cell r="F98">
            <v>851</v>
          </cell>
        </row>
        <row r="110">
          <cell r="E110">
            <v>338.41</v>
          </cell>
          <cell r="F110">
            <v>4283</v>
          </cell>
        </row>
        <row r="111">
          <cell r="E111">
            <v>2103.98</v>
          </cell>
          <cell r="F111">
            <v>5736</v>
          </cell>
        </row>
        <row r="112">
          <cell r="E112">
            <v>1150.4299999999998</v>
          </cell>
          <cell r="F112">
            <v>2119</v>
          </cell>
        </row>
        <row r="113">
          <cell r="E113">
            <v>2438.0100000000002</v>
          </cell>
          <cell r="F113">
            <v>0</v>
          </cell>
        </row>
        <row r="114">
          <cell r="E114">
            <v>0</v>
          </cell>
          <cell r="F114">
            <v>0</v>
          </cell>
        </row>
        <row r="115">
          <cell r="E115">
            <v>0</v>
          </cell>
          <cell r="F115">
            <v>0</v>
          </cell>
        </row>
        <row r="116">
          <cell r="E116">
            <v>0</v>
          </cell>
          <cell r="F116">
            <v>0</v>
          </cell>
        </row>
        <row r="117">
          <cell r="E117">
            <v>0</v>
          </cell>
          <cell r="F117">
            <v>0</v>
          </cell>
        </row>
        <row r="118">
          <cell r="E118">
            <v>0</v>
          </cell>
          <cell r="F118">
            <v>0</v>
          </cell>
        </row>
        <row r="119">
          <cell r="E119">
            <v>0</v>
          </cell>
          <cell r="F119">
            <v>0</v>
          </cell>
        </row>
        <row r="125">
          <cell r="E125">
            <v>0</v>
          </cell>
          <cell r="F125">
            <v>0</v>
          </cell>
        </row>
        <row r="126">
          <cell r="E126">
            <v>0</v>
          </cell>
          <cell r="F126">
            <v>0</v>
          </cell>
        </row>
        <row r="127">
          <cell r="E127">
            <v>15268.429999999998</v>
          </cell>
          <cell r="F127">
            <v>87000</v>
          </cell>
        </row>
        <row r="128">
          <cell r="E128">
            <v>35128.060000000005</v>
          </cell>
          <cell r="F128">
            <v>15000</v>
          </cell>
        </row>
        <row r="129">
          <cell r="E129">
            <v>25318.35</v>
          </cell>
          <cell r="F129">
            <v>14990</v>
          </cell>
        </row>
        <row r="130">
          <cell r="E130">
            <v>54821.41</v>
          </cell>
          <cell r="F130">
            <v>24499</v>
          </cell>
        </row>
        <row r="134">
          <cell r="E134">
            <v>20816.990000000002</v>
          </cell>
          <cell r="F134">
            <v>44946</v>
          </cell>
        </row>
      </sheetData>
      <sheetData sheetId="5">
        <row r="18">
          <cell r="E18">
            <v>0</v>
          </cell>
          <cell r="F18">
            <v>60</v>
          </cell>
        </row>
        <row r="19">
          <cell r="E19">
            <v>0</v>
          </cell>
          <cell r="F19">
            <v>60</v>
          </cell>
        </row>
        <row r="20">
          <cell r="E20">
            <v>0</v>
          </cell>
          <cell r="F20">
            <v>60</v>
          </cell>
        </row>
        <row r="21">
          <cell r="E21">
            <v>116</v>
          </cell>
          <cell r="F21">
            <v>120</v>
          </cell>
        </row>
        <row r="22">
          <cell r="E22">
            <v>71</v>
          </cell>
          <cell r="F22">
            <v>0</v>
          </cell>
        </row>
        <row r="23">
          <cell r="E23">
            <v>1</v>
          </cell>
          <cell r="F23">
            <v>0</v>
          </cell>
        </row>
        <row r="24">
          <cell r="E24">
            <v>0</v>
          </cell>
          <cell r="F24">
            <v>40</v>
          </cell>
        </row>
        <row r="25">
          <cell r="E25">
            <v>0</v>
          </cell>
          <cell r="F25">
            <v>160</v>
          </cell>
        </row>
        <row r="26">
          <cell r="E26">
            <v>0</v>
          </cell>
          <cell r="F26">
            <v>0</v>
          </cell>
        </row>
        <row r="27">
          <cell r="E27">
            <v>339.5</v>
          </cell>
          <cell r="F27">
            <v>240</v>
          </cell>
        </row>
        <row r="28">
          <cell r="E28">
            <v>115.75</v>
          </cell>
          <cell r="F28">
            <v>0</v>
          </cell>
        </row>
        <row r="29">
          <cell r="E29">
            <v>40</v>
          </cell>
          <cell r="F29">
            <v>120</v>
          </cell>
        </row>
        <row r="30">
          <cell r="E30">
            <v>1.83</v>
          </cell>
          <cell r="F30">
            <v>0</v>
          </cell>
        </row>
        <row r="31">
          <cell r="E31">
            <v>0</v>
          </cell>
          <cell r="F31">
            <v>0</v>
          </cell>
        </row>
        <row r="32">
          <cell r="E32">
            <v>0</v>
          </cell>
          <cell r="F32">
            <v>0</v>
          </cell>
        </row>
        <row r="33">
          <cell r="E33">
            <v>0</v>
          </cell>
          <cell r="F33">
            <v>0</v>
          </cell>
        </row>
        <row r="34">
          <cell r="E34">
            <v>16.247</v>
          </cell>
          <cell r="F34">
            <v>0</v>
          </cell>
        </row>
        <row r="35">
          <cell r="E35">
            <v>66</v>
          </cell>
          <cell r="F35">
            <v>124</v>
          </cell>
        </row>
        <row r="39">
          <cell r="E39">
            <v>0</v>
          </cell>
          <cell r="F39">
            <v>0</v>
          </cell>
        </row>
        <row r="40">
          <cell r="E40">
            <v>0</v>
          </cell>
          <cell r="F40">
            <v>0</v>
          </cell>
        </row>
        <row r="41">
          <cell r="E41">
            <v>0</v>
          </cell>
          <cell r="F41">
            <v>0</v>
          </cell>
        </row>
        <row r="42">
          <cell r="E42">
            <v>0</v>
          </cell>
          <cell r="F42">
            <v>0</v>
          </cell>
        </row>
        <row r="43">
          <cell r="E43">
            <v>2</v>
          </cell>
          <cell r="F43">
            <v>100</v>
          </cell>
        </row>
        <row r="44">
          <cell r="E44">
            <v>5.5</v>
          </cell>
          <cell r="F44">
            <v>100</v>
          </cell>
        </row>
        <row r="45">
          <cell r="E45">
            <v>0</v>
          </cell>
          <cell r="F45">
            <v>0</v>
          </cell>
        </row>
        <row r="46">
          <cell r="E46">
            <v>0</v>
          </cell>
          <cell r="F46">
            <v>0</v>
          </cell>
        </row>
        <row r="47">
          <cell r="E47">
            <v>0</v>
          </cell>
          <cell r="F47">
            <v>0</v>
          </cell>
        </row>
        <row r="48">
          <cell r="E48">
            <v>39.75</v>
          </cell>
          <cell r="F48">
            <v>23</v>
          </cell>
        </row>
        <row r="49">
          <cell r="E49">
            <v>8.66</v>
          </cell>
          <cell r="F49">
            <v>0</v>
          </cell>
        </row>
        <row r="50">
          <cell r="E50">
            <v>0</v>
          </cell>
          <cell r="F50">
            <v>0</v>
          </cell>
        </row>
        <row r="51">
          <cell r="E51">
            <v>0</v>
          </cell>
          <cell r="F51">
            <v>0</v>
          </cell>
        </row>
        <row r="52">
          <cell r="E52">
            <v>0</v>
          </cell>
          <cell r="F52">
            <v>0</v>
          </cell>
        </row>
        <row r="53">
          <cell r="E53">
            <v>0</v>
          </cell>
          <cell r="F53">
            <v>0</v>
          </cell>
        </row>
        <row r="54">
          <cell r="E54">
            <v>0</v>
          </cell>
          <cell r="F54">
            <v>0</v>
          </cell>
        </row>
        <row r="55">
          <cell r="E55">
            <v>0</v>
          </cell>
          <cell r="F55">
            <v>0</v>
          </cell>
        </row>
        <row r="56">
          <cell r="E56">
            <v>8</v>
          </cell>
          <cell r="F56">
            <v>23</v>
          </cell>
        </row>
        <row r="60">
          <cell r="E60">
            <v>0</v>
          </cell>
          <cell r="F60">
            <v>4346</v>
          </cell>
        </row>
        <row r="61">
          <cell r="E61">
            <v>0</v>
          </cell>
          <cell r="F61">
            <v>3008</v>
          </cell>
        </row>
        <row r="62">
          <cell r="E62">
            <v>0</v>
          </cell>
          <cell r="F62">
            <v>2722</v>
          </cell>
        </row>
        <row r="63">
          <cell r="E63">
            <v>3283.96</v>
          </cell>
          <cell r="F63">
            <v>2643</v>
          </cell>
        </row>
        <row r="64">
          <cell r="E64">
            <v>142.5</v>
          </cell>
          <cell r="F64">
            <v>0</v>
          </cell>
        </row>
        <row r="65">
          <cell r="E65">
            <v>49.66</v>
          </cell>
          <cell r="F65">
            <v>0</v>
          </cell>
        </row>
        <row r="66">
          <cell r="E66">
            <v>0</v>
          </cell>
          <cell r="F66">
            <v>1252</v>
          </cell>
        </row>
        <row r="67">
          <cell r="E67">
            <v>0</v>
          </cell>
          <cell r="F67">
            <v>4845</v>
          </cell>
        </row>
        <row r="68">
          <cell r="E68">
            <v>0</v>
          </cell>
          <cell r="F68">
            <v>0</v>
          </cell>
        </row>
        <row r="69">
          <cell r="E69">
            <v>7909.14</v>
          </cell>
          <cell r="F69">
            <v>5088</v>
          </cell>
        </row>
        <row r="70">
          <cell r="E70">
            <v>4680.93</v>
          </cell>
          <cell r="F70">
            <v>0</v>
          </cell>
        </row>
        <row r="71">
          <cell r="E71">
            <v>0</v>
          </cell>
          <cell r="F71">
            <v>2965</v>
          </cell>
        </row>
        <row r="72">
          <cell r="E72">
            <v>93.52</v>
          </cell>
          <cell r="F72">
            <v>0</v>
          </cell>
        </row>
        <row r="73">
          <cell r="E73">
            <v>0</v>
          </cell>
          <cell r="F73">
            <v>0</v>
          </cell>
        </row>
        <row r="74">
          <cell r="E74">
            <v>0</v>
          </cell>
          <cell r="F74">
            <v>0</v>
          </cell>
        </row>
        <row r="75">
          <cell r="E75">
            <v>0</v>
          </cell>
          <cell r="F75">
            <v>0</v>
          </cell>
        </row>
        <row r="76">
          <cell r="E76">
            <v>762.83</v>
          </cell>
          <cell r="F76">
            <v>0</v>
          </cell>
        </row>
        <row r="77">
          <cell r="E77">
            <v>1710.32</v>
          </cell>
          <cell r="F77">
            <v>3063</v>
          </cell>
        </row>
        <row r="81">
          <cell r="E81">
            <v>0</v>
          </cell>
          <cell r="F81">
            <v>0</v>
          </cell>
        </row>
        <row r="82">
          <cell r="E82">
            <v>0</v>
          </cell>
          <cell r="F82">
            <v>0</v>
          </cell>
        </row>
        <row r="83">
          <cell r="E83">
            <v>0</v>
          </cell>
          <cell r="F83">
            <v>0</v>
          </cell>
        </row>
        <row r="84">
          <cell r="E84">
            <v>0</v>
          </cell>
          <cell r="F84">
            <v>0</v>
          </cell>
        </row>
        <row r="85">
          <cell r="E85">
            <v>104.35</v>
          </cell>
          <cell r="F85">
            <v>5559</v>
          </cell>
        </row>
        <row r="86">
          <cell r="E86">
            <v>222.26</v>
          </cell>
          <cell r="F86">
            <v>5559</v>
          </cell>
        </row>
        <row r="87">
          <cell r="E87">
            <v>0</v>
          </cell>
          <cell r="F87">
            <v>0</v>
          </cell>
        </row>
        <row r="88">
          <cell r="E88">
            <v>0</v>
          </cell>
          <cell r="F88">
            <v>0</v>
          </cell>
        </row>
        <row r="89">
          <cell r="E89">
            <v>0</v>
          </cell>
          <cell r="F89">
            <v>0</v>
          </cell>
        </row>
        <row r="90">
          <cell r="E90">
            <v>1429.31</v>
          </cell>
          <cell r="F90">
            <v>1125</v>
          </cell>
        </row>
        <row r="91">
          <cell r="E91">
            <v>519.56000000000006</v>
          </cell>
          <cell r="F91">
            <v>0</v>
          </cell>
        </row>
        <row r="92">
          <cell r="E92">
            <v>0</v>
          </cell>
          <cell r="F92">
            <v>0</v>
          </cell>
        </row>
        <row r="93">
          <cell r="E93">
            <v>0</v>
          </cell>
          <cell r="F93">
            <v>0</v>
          </cell>
        </row>
        <row r="94">
          <cell r="E94">
            <v>0</v>
          </cell>
          <cell r="F94">
            <v>0</v>
          </cell>
        </row>
        <row r="95">
          <cell r="E95">
            <v>0</v>
          </cell>
          <cell r="F95">
            <v>0</v>
          </cell>
        </row>
        <row r="96">
          <cell r="E96">
            <v>0</v>
          </cell>
          <cell r="F96">
            <v>0</v>
          </cell>
        </row>
        <row r="97">
          <cell r="E97">
            <v>0</v>
          </cell>
          <cell r="F97">
            <v>0</v>
          </cell>
        </row>
        <row r="98">
          <cell r="E98">
            <v>310.97000000000003</v>
          </cell>
          <cell r="F98">
            <v>851</v>
          </cell>
        </row>
        <row r="110">
          <cell r="E110">
            <v>338.27000000000004</v>
          </cell>
          <cell r="F110">
            <v>4283</v>
          </cell>
        </row>
        <row r="111">
          <cell r="E111">
            <v>268.19</v>
          </cell>
          <cell r="F111">
            <v>5736</v>
          </cell>
        </row>
        <row r="112">
          <cell r="E112">
            <v>1200.79</v>
          </cell>
          <cell r="F112">
            <v>2119</v>
          </cell>
        </row>
        <row r="113">
          <cell r="E113">
            <v>1757.77</v>
          </cell>
          <cell r="F113">
            <v>0</v>
          </cell>
        </row>
        <row r="114">
          <cell r="E114">
            <v>0</v>
          </cell>
          <cell r="F114">
            <v>0</v>
          </cell>
        </row>
        <row r="115">
          <cell r="E115">
            <v>0</v>
          </cell>
          <cell r="F115">
            <v>0</v>
          </cell>
        </row>
        <row r="116">
          <cell r="E116">
            <v>0</v>
          </cell>
          <cell r="F116">
            <v>0</v>
          </cell>
        </row>
        <row r="117">
          <cell r="E117">
            <v>0</v>
          </cell>
          <cell r="F117">
            <v>0</v>
          </cell>
        </row>
        <row r="118">
          <cell r="E118">
            <v>0</v>
          </cell>
          <cell r="F118">
            <v>0</v>
          </cell>
        </row>
        <row r="119">
          <cell r="E119">
            <v>0</v>
          </cell>
          <cell r="F119">
            <v>0</v>
          </cell>
        </row>
        <row r="125">
          <cell r="E125">
            <v>0</v>
          </cell>
          <cell r="F125">
            <v>0</v>
          </cell>
        </row>
        <row r="126">
          <cell r="E126">
            <v>0</v>
          </cell>
          <cell r="F126">
            <v>0</v>
          </cell>
        </row>
        <row r="127">
          <cell r="E127">
            <v>16335.65</v>
          </cell>
          <cell r="F127">
            <v>87000</v>
          </cell>
        </row>
        <row r="128">
          <cell r="E128">
            <v>17956.34</v>
          </cell>
          <cell r="F128">
            <v>15000</v>
          </cell>
        </row>
        <row r="129">
          <cell r="E129">
            <v>20308.830000000002</v>
          </cell>
          <cell r="F129">
            <v>14990</v>
          </cell>
        </row>
        <row r="130">
          <cell r="E130">
            <v>53399.360000000001</v>
          </cell>
          <cell r="F130">
            <v>37699</v>
          </cell>
        </row>
        <row r="134">
          <cell r="E134">
            <v>17568.68</v>
          </cell>
          <cell r="F134">
            <v>44946</v>
          </cell>
        </row>
      </sheetData>
      <sheetData sheetId="6">
        <row r="18">
          <cell r="E18">
            <v>0</v>
          </cell>
          <cell r="F18">
            <v>60</v>
          </cell>
        </row>
        <row r="19">
          <cell r="E19">
            <v>0</v>
          </cell>
          <cell r="F19">
            <v>60</v>
          </cell>
        </row>
        <row r="20">
          <cell r="E20">
            <v>0</v>
          </cell>
          <cell r="F20">
            <v>60</v>
          </cell>
        </row>
        <row r="21">
          <cell r="E21">
            <v>80</v>
          </cell>
          <cell r="F21">
            <v>120</v>
          </cell>
        </row>
        <row r="22">
          <cell r="E22">
            <v>32</v>
          </cell>
          <cell r="F22">
            <v>0</v>
          </cell>
        </row>
        <row r="23">
          <cell r="E23">
            <v>0</v>
          </cell>
          <cell r="F23">
            <v>0</v>
          </cell>
        </row>
        <row r="24">
          <cell r="E24">
            <v>0</v>
          </cell>
          <cell r="F24">
            <v>40</v>
          </cell>
        </row>
        <row r="25">
          <cell r="E25">
            <v>0</v>
          </cell>
          <cell r="F25">
            <v>160</v>
          </cell>
        </row>
        <row r="26">
          <cell r="E26">
            <v>0</v>
          </cell>
          <cell r="F26">
            <v>0</v>
          </cell>
        </row>
        <row r="27">
          <cell r="E27">
            <v>72.5</v>
          </cell>
          <cell r="F27">
            <v>240</v>
          </cell>
        </row>
        <row r="28">
          <cell r="E28">
            <v>46</v>
          </cell>
          <cell r="F28">
            <v>0</v>
          </cell>
        </row>
        <row r="29">
          <cell r="E29">
            <v>0</v>
          </cell>
          <cell r="F29">
            <v>120</v>
          </cell>
        </row>
        <row r="30">
          <cell r="E30">
            <v>1.83</v>
          </cell>
          <cell r="F30">
            <v>0</v>
          </cell>
        </row>
        <row r="31">
          <cell r="E31">
            <v>0</v>
          </cell>
          <cell r="F31">
            <v>0</v>
          </cell>
        </row>
        <row r="32">
          <cell r="E32">
            <v>0</v>
          </cell>
          <cell r="F32">
            <v>0</v>
          </cell>
        </row>
        <row r="33">
          <cell r="E33">
            <v>0</v>
          </cell>
          <cell r="F33">
            <v>0</v>
          </cell>
        </row>
        <row r="34">
          <cell r="E34">
            <v>16.256999999999998</v>
          </cell>
          <cell r="F34">
            <v>0</v>
          </cell>
        </row>
        <row r="35">
          <cell r="E35">
            <v>43</v>
          </cell>
          <cell r="F35">
            <v>124</v>
          </cell>
        </row>
        <row r="39">
          <cell r="E39">
            <v>0</v>
          </cell>
          <cell r="F39">
            <v>0</v>
          </cell>
        </row>
        <row r="40">
          <cell r="E40">
            <v>0</v>
          </cell>
          <cell r="F40">
            <v>0</v>
          </cell>
        </row>
        <row r="41">
          <cell r="E41">
            <v>0</v>
          </cell>
          <cell r="F41">
            <v>0</v>
          </cell>
        </row>
        <row r="42">
          <cell r="E42">
            <v>0</v>
          </cell>
          <cell r="F42">
            <v>0</v>
          </cell>
        </row>
        <row r="43">
          <cell r="E43">
            <v>6</v>
          </cell>
          <cell r="F43">
            <v>100</v>
          </cell>
        </row>
        <row r="44">
          <cell r="E44">
            <v>9</v>
          </cell>
          <cell r="F44">
            <v>100</v>
          </cell>
        </row>
        <row r="45">
          <cell r="E45">
            <v>0</v>
          </cell>
          <cell r="F45">
            <v>0</v>
          </cell>
        </row>
        <row r="46">
          <cell r="E46">
            <v>0</v>
          </cell>
          <cell r="F46">
            <v>0</v>
          </cell>
        </row>
        <row r="47">
          <cell r="E47">
            <v>0</v>
          </cell>
          <cell r="F47">
            <v>0</v>
          </cell>
        </row>
        <row r="48">
          <cell r="E48">
            <v>11</v>
          </cell>
          <cell r="F48">
            <v>23</v>
          </cell>
        </row>
        <row r="49">
          <cell r="E49">
            <v>12.5</v>
          </cell>
          <cell r="F49">
            <v>0</v>
          </cell>
        </row>
        <row r="50">
          <cell r="E50">
            <v>0</v>
          </cell>
          <cell r="F50">
            <v>0</v>
          </cell>
        </row>
        <row r="51">
          <cell r="E51">
            <v>0</v>
          </cell>
          <cell r="F51">
            <v>0</v>
          </cell>
        </row>
        <row r="52">
          <cell r="E52">
            <v>0</v>
          </cell>
          <cell r="F52">
            <v>0</v>
          </cell>
        </row>
        <row r="53">
          <cell r="E53">
            <v>0</v>
          </cell>
          <cell r="F53">
            <v>0</v>
          </cell>
        </row>
        <row r="54">
          <cell r="E54">
            <v>0</v>
          </cell>
          <cell r="F54">
            <v>0</v>
          </cell>
        </row>
        <row r="55">
          <cell r="E55">
            <v>0</v>
          </cell>
          <cell r="F55">
            <v>0</v>
          </cell>
        </row>
        <row r="56">
          <cell r="E56">
            <v>0</v>
          </cell>
          <cell r="F56">
            <v>23</v>
          </cell>
        </row>
        <row r="60">
          <cell r="E60">
            <v>0</v>
          </cell>
          <cell r="F60">
            <v>4346</v>
          </cell>
        </row>
        <row r="61">
          <cell r="E61">
            <v>0</v>
          </cell>
          <cell r="F61">
            <v>3008</v>
          </cell>
        </row>
        <row r="62">
          <cell r="E62">
            <v>0</v>
          </cell>
          <cell r="F62">
            <v>2722</v>
          </cell>
        </row>
        <row r="63">
          <cell r="E63">
            <v>2264.8000000000002</v>
          </cell>
          <cell r="F63">
            <v>2643</v>
          </cell>
        </row>
        <row r="64">
          <cell r="E64">
            <v>64.209999999999994</v>
          </cell>
          <cell r="F64">
            <v>0</v>
          </cell>
        </row>
        <row r="65">
          <cell r="E65">
            <v>0</v>
          </cell>
          <cell r="F65">
            <v>0</v>
          </cell>
        </row>
        <row r="66">
          <cell r="E66">
            <v>0</v>
          </cell>
          <cell r="F66">
            <v>1252</v>
          </cell>
        </row>
        <row r="67">
          <cell r="E67">
            <v>0</v>
          </cell>
          <cell r="F67">
            <v>4845</v>
          </cell>
        </row>
        <row r="68">
          <cell r="E68">
            <v>0</v>
          </cell>
          <cell r="F68">
            <v>0</v>
          </cell>
        </row>
        <row r="69">
          <cell r="E69">
            <v>1349.85</v>
          </cell>
          <cell r="F69">
            <v>5088</v>
          </cell>
        </row>
        <row r="70">
          <cell r="E70">
            <v>1860.24</v>
          </cell>
          <cell r="F70">
            <v>0</v>
          </cell>
        </row>
        <row r="71">
          <cell r="E71">
            <v>0</v>
          </cell>
          <cell r="F71">
            <v>2965</v>
          </cell>
        </row>
        <row r="72">
          <cell r="E72">
            <v>93.52</v>
          </cell>
          <cell r="F72">
            <v>0</v>
          </cell>
        </row>
        <row r="73">
          <cell r="E73">
            <v>0</v>
          </cell>
          <cell r="F73">
            <v>0</v>
          </cell>
        </row>
        <row r="74">
          <cell r="E74">
            <v>0</v>
          </cell>
          <cell r="F74">
            <v>0</v>
          </cell>
        </row>
        <row r="75">
          <cell r="E75">
            <v>0</v>
          </cell>
          <cell r="F75">
            <v>0</v>
          </cell>
        </row>
        <row r="76">
          <cell r="E76">
            <v>763.12</v>
          </cell>
          <cell r="F76">
            <v>0</v>
          </cell>
        </row>
        <row r="77">
          <cell r="E77">
            <v>1110.5999999999999</v>
          </cell>
          <cell r="F77">
            <v>3063</v>
          </cell>
        </row>
        <row r="81">
          <cell r="E81">
            <v>0</v>
          </cell>
          <cell r="F81">
            <v>0</v>
          </cell>
        </row>
        <row r="82">
          <cell r="E82">
            <v>0</v>
          </cell>
          <cell r="F82">
            <v>0</v>
          </cell>
        </row>
        <row r="83">
          <cell r="E83">
            <v>0</v>
          </cell>
          <cell r="F83">
            <v>0</v>
          </cell>
        </row>
        <row r="84">
          <cell r="E84">
            <v>0</v>
          </cell>
          <cell r="F84">
            <v>0</v>
          </cell>
        </row>
        <row r="85">
          <cell r="E85">
            <v>293.94</v>
          </cell>
          <cell r="F85">
            <v>5559</v>
          </cell>
        </row>
        <row r="86">
          <cell r="E86">
            <v>363.69</v>
          </cell>
          <cell r="F86">
            <v>5559</v>
          </cell>
        </row>
        <row r="87">
          <cell r="E87">
            <v>0</v>
          </cell>
          <cell r="F87">
            <v>0</v>
          </cell>
        </row>
        <row r="88">
          <cell r="E88">
            <v>0</v>
          </cell>
          <cell r="F88">
            <v>0</v>
          </cell>
        </row>
        <row r="89">
          <cell r="E89">
            <v>0</v>
          </cell>
          <cell r="F89">
            <v>0</v>
          </cell>
        </row>
        <row r="90">
          <cell r="E90">
            <v>395.52</v>
          </cell>
          <cell r="F90">
            <v>1125</v>
          </cell>
        </row>
        <row r="91">
          <cell r="E91">
            <v>750.04</v>
          </cell>
          <cell r="F91">
            <v>0</v>
          </cell>
        </row>
        <row r="92">
          <cell r="E92">
            <v>0</v>
          </cell>
          <cell r="F92">
            <v>0</v>
          </cell>
        </row>
        <row r="93">
          <cell r="E93">
            <v>0</v>
          </cell>
          <cell r="F93">
            <v>0</v>
          </cell>
        </row>
        <row r="94">
          <cell r="E94">
            <v>0</v>
          </cell>
          <cell r="F94">
            <v>0</v>
          </cell>
        </row>
        <row r="95">
          <cell r="E95">
            <v>0</v>
          </cell>
          <cell r="F95">
            <v>0</v>
          </cell>
        </row>
        <row r="96">
          <cell r="E96">
            <v>0</v>
          </cell>
          <cell r="F96">
            <v>0</v>
          </cell>
        </row>
        <row r="97">
          <cell r="E97">
            <v>0</v>
          </cell>
          <cell r="F97">
            <v>0</v>
          </cell>
        </row>
        <row r="98">
          <cell r="E98">
            <v>0</v>
          </cell>
          <cell r="F98">
            <v>851</v>
          </cell>
        </row>
        <row r="110">
          <cell r="E110">
            <v>338.39000000000004</v>
          </cell>
          <cell r="F110">
            <v>4283</v>
          </cell>
        </row>
        <row r="111">
          <cell r="E111">
            <v>373.2</v>
          </cell>
          <cell r="F111">
            <v>5736</v>
          </cell>
        </row>
        <row r="112">
          <cell r="E112">
            <v>419.91</v>
          </cell>
          <cell r="F112">
            <v>2119</v>
          </cell>
        </row>
        <row r="113">
          <cell r="E113">
            <v>882.27</v>
          </cell>
          <cell r="F113">
            <v>0</v>
          </cell>
        </row>
        <row r="114">
          <cell r="E114">
            <v>0</v>
          </cell>
          <cell r="F114">
            <v>0</v>
          </cell>
        </row>
        <row r="115">
          <cell r="E115">
            <v>0</v>
          </cell>
          <cell r="F115">
            <v>0</v>
          </cell>
        </row>
        <row r="116">
          <cell r="E116">
            <v>0</v>
          </cell>
          <cell r="F116">
            <v>0</v>
          </cell>
        </row>
        <row r="117">
          <cell r="E117">
            <v>0</v>
          </cell>
          <cell r="F117">
            <v>0</v>
          </cell>
        </row>
        <row r="118">
          <cell r="E118">
            <v>0</v>
          </cell>
          <cell r="F118">
            <v>0</v>
          </cell>
        </row>
        <row r="119">
          <cell r="E119">
            <v>0</v>
          </cell>
          <cell r="F119">
            <v>0</v>
          </cell>
        </row>
        <row r="125">
          <cell r="E125">
            <v>0</v>
          </cell>
          <cell r="F125">
            <v>0</v>
          </cell>
        </row>
        <row r="126">
          <cell r="E126">
            <v>0</v>
          </cell>
          <cell r="F126">
            <v>0</v>
          </cell>
        </row>
        <row r="127">
          <cell r="E127">
            <v>18343.599999999999</v>
          </cell>
          <cell r="F127">
            <v>87000</v>
          </cell>
        </row>
        <row r="128">
          <cell r="E128">
            <v>2483.56</v>
          </cell>
          <cell r="F128">
            <v>15000</v>
          </cell>
        </row>
        <row r="129">
          <cell r="E129">
            <v>19078.580000000002</v>
          </cell>
          <cell r="F129">
            <v>14990</v>
          </cell>
        </row>
        <row r="130">
          <cell r="E130">
            <v>43336.770000000004</v>
          </cell>
          <cell r="F130">
            <v>36799</v>
          </cell>
        </row>
        <row r="134">
          <cell r="E134">
            <v>13941.210000000001</v>
          </cell>
          <cell r="F134">
            <v>44946</v>
          </cell>
        </row>
      </sheetData>
      <sheetData sheetId="7"/>
      <sheetData sheetId="8"/>
      <sheetData sheetId="9"/>
      <sheetData sheetId="10"/>
      <sheetData sheetId="11"/>
      <sheetData sheetId="12">
        <row r="125">
          <cell r="E125">
            <v>0</v>
          </cell>
        </row>
      </sheetData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ACT TOTAL"/>
      <sheetName val="Task 1-1_FINAL"/>
      <sheetName val="Task 1-2"/>
      <sheetName val="Task 2-1_FINAL"/>
      <sheetName val="Task 2-2"/>
      <sheetName val="Task 2-3"/>
      <sheetName val="Task 2-4"/>
      <sheetName val="Task 2-5"/>
      <sheetName val="Task 3-1_FINAL"/>
      <sheetName val="Task 3-2_FINAL"/>
      <sheetName val="Task 3-3_FINAL"/>
      <sheetName val="Task 3-4_FINAL"/>
      <sheetName val="Task 3-5"/>
      <sheetName val="Variance"/>
      <sheetName val="FY22-UA Payroll &amp; Month End"/>
      <sheetName val="TEMPLATE TO"/>
    </sheetNames>
    <sheetDataSet>
      <sheetData sheetId="0" refreshError="1"/>
      <sheetData sheetId="1" refreshError="1"/>
      <sheetData sheetId="2">
        <row r="18">
          <cell r="E18">
            <v>1919</v>
          </cell>
        </row>
      </sheetData>
      <sheetData sheetId="3" refreshError="1"/>
      <sheetData sheetId="4">
        <row r="18">
          <cell r="E18">
            <v>0</v>
          </cell>
        </row>
      </sheetData>
      <sheetData sheetId="5" refreshError="1"/>
      <sheetData sheetId="6">
        <row r="18">
          <cell r="E18">
            <v>0</v>
          </cell>
        </row>
      </sheetData>
      <sheetData sheetId="7">
        <row r="18">
          <cell r="E18">
            <v>0</v>
          </cell>
          <cell r="F18">
            <v>0</v>
          </cell>
        </row>
        <row r="19">
          <cell r="E19">
            <v>0</v>
          </cell>
          <cell r="F19">
            <v>0</v>
          </cell>
        </row>
        <row r="20">
          <cell r="E20">
            <v>0</v>
          </cell>
          <cell r="F20">
            <v>0</v>
          </cell>
        </row>
        <row r="21">
          <cell r="E21">
            <v>0</v>
          </cell>
          <cell r="F21">
            <v>0</v>
          </cell>
        </row>
        <row r="22">
          <cell r="E22">
            <v>0</v>
          </cell>
          <cell r="F22">
            <v>0</v>
          </cell>
        </row>
        <row r="23">
          <cell r="E23">
            <v>0</v>
          </cell>
          <cell r="F23">
            <v>0</v>
          </cell>
        </row>
        <row r="24">
          <cell r="E24">
            <v>0</v>
          </cell>
          <cell r="F24">
            <v>0</v>
          </cell>
        </row>
        <row r="25">
          <cell r="E25">
            <v>0</v>
          </cell>
          <cell r="F25">
            <v>0</v>
          </cell>
        </row>
        <row r="26">
          <cell r="E26">
            <v>0</v>
          </cell>
          <cell r="F26">
            <v>0</v>
          </cell>
        </row>
        <row r="27">
          <cell r="E27">
            <v>0</v>
          </cell>
          <cell r="F27">
            <v>0</v>
          </cell>
        </row>
        <row r="28">
          <cell r="E28">
            <v>0</v>
          </cell>
          <cell r="F28">
            <v>0</v>
          </cell>
        </row>
        <row r="29">
          <cell r="E29">
            <v>0</v>
          </cell>
          <cell r="F29">
            <v>0</v>
          </cell>
        </row>
        <row r="30">
          <cell r="E30">
            <v>0</v>
          </cell>
          <cell r="F30">
            <v>0</v>
          </cell>
        </row>
        <row r="31">
          <cell r="E31">
            <v>0</v>
          </cell>
          <cell r="F31">
            <v>0</v>
          </cell>
        </row>
        <row r="32">
          <cell r="E32">
            <v>0</v>
          </cell>
          <cell r="F32">
            <v>0</v>
          </cell>
        </row>
        <row r="33">
          <cell r="E33">
            <v>0</v>
          </cell>
          <cell r="F33">
            <v>0</v>
          </cell>
        </row>
        <row r="34">
          <cell r="E34">
            <v>0</v>
          </cell>
          <cell r="F34">
            <v>0</v>
          </cell>
        </row>
        <row r="35">
          <cell r="E35">
            <v>0</v>
          </cell>
          <cell r="F35">
            <v>0</v>
          </cell>
        </row>
        <row r="39">
          <cell r="E39">
            <v>0</v>
          </cell>
          <cell r="F39">
            <v>0</v>
          </cell>
        </row>
        <row r="40">
          <cell r="E40">
            <v>0</v>
          </cell>
          <cell r="F40">
            <v>0</v>
          </cell>
        </row>
        <row r="41">
          <cell r="E41">
            <v>0</v>
          </cell>
          <cell r="F41">
            <v>0</v>
          </cell>
        </row>
        <row r="42">
          <cell r="E42">
            <v>0</v>
          </cell>
          <cell r="F42">
            <v>0</v>
          </cell>
        </row>
        <row r="43">
          <cell r="E43">
            <v>0</v>
          </cell>
          <cell r="F43">
            <v>0</v>
          </cell>
        </row>
        <row r="44">
          <cell r="E44">
            <v>0</v>
          </cell>
          <cell r="F44">
            <v>0</v>
          </cell>
        </row>
        <row r="45">
          <cell r="E45">
            <v>0</v>
          </cell>
          <cell r="F45">
            <v>0</v>
          </cell>
        </row>
        <row r="46">
          <cell r="E46">
            <v>0</v>
          </cell>
          <cell r="F46">
            <v>0</v>
          </cell>
        </row>
        <row r="47">
          <cell r="E47">
            <v>0</v>
          </cell>
          <cell r="F47">
            <v>0</v>
          </cell>
        </row>
        <row r="48">
          <cell r="E48">
            <v>0</v>
          </cell>
          <cell r="F48">
            <v>0</v>
          </cell>
        </row>
        <row r="49">
          <cell r="E49">
            <v>0</v>
          </cell>
          <cell r="F49">
            <v>0</v>
          </cell>
        </row>
        <row r="50">
          <cell r="E50">
            <v>0</v>
          </cell>
          <cell r="F50">
            <v>0</v>
          </cell>
        </row>
        <row r="51">
          <cell r="E51">
            <v>0</v>
          </cell>
          <cell r="F51">
            <v>0</v>
          </cell>
        </row>
        <row r="52">
          <cell r="E52">
            <v>0</v>
          </cell>
          <cell r="F52">
            <v>0</v>
          </cell>
        </row>
        <row r="53">
          <cell r="E53">
            <v>0</v>
          </cell>
          <cell r="F53">
            <v>0</v>
          </cell>
        </row>
        <row r="54">
          <cell r="E54">
            <v>0</v>
          </cell>
          <cell r="F54">
            <v>0</v>
          </cell>
        </row>
        <row r="55">
          <cell r="E55">
            <v>0</v>
          </cell>
          <cell r="F55">
            <v>0</v>
          </cell>
        </row>
        <row r="56">
          <cell r="E56">
            <v>0</v>
          </cell>
          <cell r="F56">
            <v>0</v>
          </cell>
        </row>
        <row r="60">
          <cell r="E60">
            <v>0</v>
          </cell>
          <cell r="F60">
            <v>0</v>
          </cell>
        </row>
        <row r="61">
          <cell r="E61">
            <v>0</v>
          </cell>
          <cell r="F61">
            <v>0</v>
          </cell>
        </row>
        <row r="62">
          <cell r="E62">
            <v>0</v>
          </cell>
          <cell r="F62">
            <v>0</v>
          </cell>
        </row>
        <row r="63">
          <cell r="E63">
            <v>0</v>
          </cell>
          <cell r="F63">
            <v>0</v>
          </cell>
        </row>
        <row r="64">
          <cell r="E64">
            <v>0</v>
          </cell>
          <cell r="F64">
            <v>0</v>
          </cell>
        </row>
        <row r="65">
          <cell r="E65">
            <v>0</v>
          </cell>
          <cell r="F65">
            <v>0</v>
          </cell>
        </row>
        <row r="66">
          <cell r="E66">
            <v>0</v>
          </cell>
          <cell r="F66">
            <v>0</v>
          </cell>
        </row>
        <row r="67">
          <cell r="E67">
            <v>0</v>
          </cell>
          <cell r="F67">
            <v>0</v>
          </cell>
        </row>
        <row r="68">
          <cell r="E68">
            <v>0</v>
          </cell>
          <cell r="F68">
            <v>0</v>
          </cell>
        </row>
        <row r="69">
          <cell r="E69">
            <v>0</v>
          </cell>
          <cell r="F69">
            <v>0</v>
          </cell>
        </row>
        <row r="70">
          <cell r="E70">
            <v>0</v>
          </cell>
          <cell r="F70">
            <v>0</v>
          </cell>
        </row>
        <row r="71">
          <cell r="E71">
            <v>0</v>
          </cell>
          <cell r="F71">
            <v>0</v>
          </cell>
        </row>
        <row r="72">
          <cell r="E72">
            <v>0</v>
          </cell>
          <cell r="F72">
            <v>0</v>
          </cell>
        </row>
        <row r="73">
          <cell r="E73">
            <v>0</v>
          </cell>
          <cell r="F73">
            <v>0</v>
          </cell>
        </row>
        <row r="74">
          <cell r="E74">
            <v>0</v>
          </cell>
          <cell r="F74">
            <v>0</v>
          </cell>
        </row>
        <row r="75">
          <cell r="E75">
            <v>0</v>
          </cell>
          <cell r="F75">
            <v>0</v>
          </cell>
        </row>
        <row r="76">
          <cell r="E76">
            <v>0</v>
          </cell>
          <cell r="F76">
            <v>0</v>
          </cell>
        </row>
        <row r="77">
          <cell r="E77">
            <v>0</v>
          </cell>
          <cell r="F77">
            <v>0</v>
          </cell>
        </row>
        <row r="81">
          <cell r="E81">
            <v>0</v>
          </cell>
          <cell r="F81">
            <v>0</v>
          </cell>
        </row>
        <row r="82">
          <cell r="E82">
            <v>0</v>
          </cell>
          <cell r="F82">
            <v>0</v>
          </cell>
        </row>
        <row r="83">
          <cell r="E83">
            <v>0</v>
          </cell>
          <cell r="F83">
            <v>0</v>
          </cell>
        </row>
        <row r="84">
          <cell r="E84">
            <v>0</v>
          </cell>
          <cell r="F84">
            <v>0</v>
          </cell>
        </row>
        <row r="85">
          <cell r="E85">
            <v>0</v>
          </cell>
          <cell r="F85">
            <v>0</v>
          </cell>
        </row>
        <row r="86">
          <cell r="E86">
            <v>0</v>
          </cell>
          <cell r="F86">
            <v>0</v>
          </cell>
        </row>
        <row r="87">
          <cell r="E87">
            <v>0</v>
          </cell>
          <cell r="F87">
            <v>0</v>
          </cell>
        </row>
        <row r="88">
          <cell r="E88">
            <v>0</v>
          </cell>
          <cell r="F88">
            <v>0</v>
          </cell>
        </row>
        <row r="89">
          <cell r="E89">
            <v>0</v>
          </cell>
          <cell r="F89">
            <v>0</v>
          </cell>
        </row>
        <row r="90">
          <cell r="E90">
            <v>0</v>
          </cell>
          <cell r="F90">
            <v>0</v>
          </cell>
        </row>
        <row r="91">
          <cell r="E91">
            <v>0</v>
          </cell>
          <cell r="F91">
            <v>0</v>
          </cell>
        </row>
        <row r="92">
          <cell r="E92">
            <v>0</v>
          </cell>
          <cell r="F92">
            <v>0</v>
          </cell>
        </row>
        <row r="93">
          <cell r="E93">
            <v>0</v>
          </cell>
          <cell r="F93">
            <v>0</v>
          </cell>
        </row>
        <row r="94">
          <cell r="E94">
            <v>0</v>
          </cell>
          <cell r="F94">
            <v>0</v>
          </cell>
        </row>
        <row r="95">
          <cell r="E95">
            <v>0</v>
          </cell>
          <cell r="F95">
            <v>0</v>
          </cell>
        </row>
        <row r="96">
          <cell r="E96">
            <v>0</v>
          </cell>
          <cell r="F96">
            <v>0</v>
          </cell>
        </row>
        <row r="97">
          <cell r="E97">
            <v>0</v>
          </cell>
          <cell r="F97">
            <v>0</v>
          </cell>
        </row>
        <row r="98">
          <cell r="E98">
            <v>0</v>
          </cell>
          <cell r="F98">
            <v>0</v>
          </cell>
        </row>
        <row r="110">
          <cell r="E110">
            <v>0</v>
          </cell>
          <cell r="F110">
            <v>0</v>
          </cell>
        </row>
        <row r="111">
          <cell r="E111">
            <v>0</v>
          </cell>
          <cell r="F111">
            <v>0</v>
          </cell>
        </row>
        <row r="112">
          <cell r="E112">
            <v>0</v>
          </cell>
          <cell r="F112">
            <v>0</v>
          </cell>
        </row>
        <row r="113">
          <cell r="E113">
            <v>0</v>
          </cell>
          <cell r="F113">
            <v>0</v>
          </cell>
        </row>
        <row r="114">
          <cell r="E114">
            <v>0</v>
          </cell>
          <cell r="F114">
            <v>0</v>
          </cell>
        </row>
        <row r="120">
          <cell r="E120">
            <v>0</v>
          </cell>
          <cell r="F120">
            <v>0</v>
          </cell>
        </row>
        <row r="121">
          <cell r="E121">
            <v>0</v>
          </cell>
          <cell r="F121">
            <v>0</v>
          </cell>
        </row>
        <row r="122">
          <cell r="E122">
            <v>723.02</v>
          </cell>
          <cell r="F122">
            <v>0</v>
          </cell>
        </row>
        <row r="123">
          <cell r="E123">
            <v>0</v>
          </cell>
          <cell r="F123">
            <v>0</v>
          </cell>
        </row>
        <row r="124">
          <cell r="E124">
            <v>853.87</v>
          </cell>
          <cell r="F124">
            <v>0</v>
          </cell>
        </row>
        <row r="125">
          <cell r="E125">
            <v>0</v>
          </cell>
          <cell r="F125">
            <v>0</v>
          </cell>
        </row>
        <row r="129">
          <cell r="E129">
            <v>451</v>
          </cell>
          <cell r="F129">
            <v>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Y146"/>
  <sheetViews>
    <sheetView tabSelected="1" zoomScaleNormal="100" workbookViewId="0">
      <pane xSplit="2" ySplit="16" topLeftCell="C17" activePane="bottomRight" state="frozen"/>
      <selection activeCell="E140" sqref="E140:E141"/>
      <selection pane="topRight" activeCell="E140" sqref="E140:E141"/>
      <selection pane="bottomLeft" activeCell="E140" sqref="E140:E141"/>
      <selection pane="bottomRight" activeCell="B10" sqref="B10:D11"/>
    </sheetView>
  </sheetViews>
  <sheetFormatPr defaultColWidth="9.35546875" defaultRowHeight="13.15" outlineLevelCol="1" x14ac:dyDescent="0.4"/>
  <cols>
    <col min="1" max="1" width="21.35546875" style="1" customWidth="1"/>
    <col min="2" max="2" width="34.35546875" style="1" customWidth="1"/>
    <col min="3" max="3" width="17.35546875" style="1" customWidth="1"/>
    <col min="4" max="4" width="16.140625" style="1" customWidth="1"/>
    <col min="5" max="5" width="17" style="1" bestFit="1" customWidth="1"/>
    <col min="6" max="6" width="17.35546875" style="1" customWidth="1"/>
    <col min="7" max="7" width="16.140625" style="1" customWidth="1"/>
    <col min="8" max="8" width="17.35546875" style="1" customWidth="1"/>
    <col min="9" max="9" width="17.140625" style="1" bestFit="1" customWidth="1"/>
    <col min="10" max="10" width="17" style="1" bestFit="1" customWidth="1"/>
    <col min="11" max="11" width="17.140625" style="1" bestFit="1" customWidth="1"/>
    <col min="12" max="12" width="23" style="1" customWidth="1"/>
    <col min="13" max="13" width="9.35546875" style="1"/>
    <col min="14" max="14" width="15.35546875" style="1" bestFit="1" customWidth="1" outlineLevel="1"/>
    <col min="15" max="15" width="15.140625" style="1" customWidth="1" outlineLevel="1"/>
    <col min="16" max="23" width="9.35546875" style="1" customWidth="1"/>
    <col min="24" max="24" width="23.640625" style="1" bestFit="1" customWidth="1"/>
    <col min="25" max="25" width="23.35546875" style="1" bestFit="1" customWidth="1"/>
    <col min="26" max="16384" width="9.35546875" style="1"/>
  </cols>
  <sheetData>
    <row r="1" spans="1:15" s="7" customFormat="1" ht="12" customHeight="1" x14ac:dyDescent="0.4">
      <c r="I1" s="11"/>
      <c r="J1" s="9"/>
      <c r="K1" s="10"/>
      <c r="L1" s="8"/>
    </row>
    <row r="2" spans="1:15" ht="27.75" customHeight="1" x14ac:dyDescent="0.4">
      <c r="A2" s="347"/>
      <c r="B2" s="349" t="s">
        <v>32</v>
      </c>
      <c r="C2" s="351" t="s">
        <v>30</v>
      </c>
      <c r="D2" s="351"/>
      <c r="E2" s="351"/>
      <c r="F2" s="351"/>
      <c r="G2" s="351"/>
      <c r="H2" s="353" t="s">
        <v>0</v>
      </c>
      <c r="I2" s="354"/>
      <c r="J2" s="296" t="s">
        <v>23</v>
      </c>
      <c r="K2" s="297"/>
      <c r="L2" s="298"/>
    </row>
    <row r="3" spans="1:15" ht="27.75" customHeight="1" x14ac:dyDescent="0.4">
      <c r="A3" s="348"/>
      <c r="B3" s="350"/>
      <c r="C3" s="352"/>
      <c r="D3" s="352"/>
      <c r="E3" s="352"/>
      <c r="F3" s="352"/>
      <c r="G3" s="352"/>
      <c r="H3" s="355"/>
      <c r="I3" s="356"/>
      <c r="J3" s="299" t="s">
        <v>70</v>
      </c>
      <c r="K3" s="300"/>
      <c r="L3" s="301"/>
    </row>
    <row r="4" spans="1:15" ht="10.35" customHeight="1" x14ac:dyDescent="0.4">
      <c r="A4" s="296" t="s">
        <v>31</v>
      </c>
      <c r="B4" s="297"/>
      <c r="C4" s="297"/>
      <c r="D4" s="298"/>
      <c r="E4" s="296" t="s">
        <v>1</v>
      </c>
      <c r="F4" s="297"/>
      <c r="G4" s="297"/>
      <c r="H4" s="297"/>
      <c r="I4" s="298"/>
      <c r="J4" s="330" t="s">
        <v>2</v>
      </c>
      <c r="K4" s="331"/>
      <c r="L4" s="332"/>
    </row>
    <row r="5" spans="1:15" ht="9" customHeight="1" x14ac:dyDescent="0.4">
      <c r="A5" s="333" t="s">
        <v>73</v>
      </c>
      <c r="B5" s="334"/>
      <c r="C5" s="334"/>
      <c r="D5" s="335"/>
      <c r="E5" s="282" t="s">
        <v>74</v>
      </c>
      <c r="F5" s="339"/>
      <c r="G5" s="339"/>
      <c r="H5" s="339"/>
      <c r="I5" s="339"/>
      <c r="J5" s="279" t="s">
        <v>33</v>
      </c>
      <c r="K5" s="281"/>
      <c r="L5" s="100" t="s">
        <v>34</v>
      </c>
      <c r="M5" s="99"/>
    </row>
    <row r="6" spans="1:15" ht="25.35" customHeight="1" x14ac:dyDescent="0.55000000000000004">
      <c r="A6" s="336"/>
      <c r="B6" s="337"/>
      <c r="C6" s="337"/>
      <c r="D6" s="338"/>
      <c r="E6" s="340"/>
      <c r="F6" s="341"/>
      <c r="G6" s="341"/>
      <c r="H6" s="341"/>
      <c r="I6" s="341"/>
      <c r="J6" s="274">
        <f>'Task 1-1_FINAL'!J6:K6+'Task 1-2_FINAL'!J6:K6+'Task 2-1_FINAL'!J6:K6+'Task 3-1_FINAL'!J6:K6+'Task 2-2_FINAL'!J6:K6+'Task 2-3_FINAL'!J6:K6+'Task 2-4_FINAL'!J6:K6+'Task 2-5_FINAL'!J6:K6+'Task 3-2_FINAL'!J6:K6+'Task 3-3_FINAL'!J6:K6+'Task 3-4_FINAL'!J6:K6+'Task 3-5'!J6:K6+'Task 1-3'!J6:K6</f>
        <v>9325732.2199999988</v>
      </c>
      <c r="K6" s="275"/>
      <c r="L6" s="88">
        <f>'Task 1-1_FINAL'!L6+'Task 2-1_FINAL'!L6+'Task 3-1_FINAL'!L6+'Task 3-2_FINAL'!L6+'Task 3-3_FINAL'!L6+'Task 3-4_FINAL'!L6</f>
        <v>0</v>
      </c>
    </row>
    <row r="7" spans="1:15" ht="10.5" customHeight="1" x14ac:dyDescent="0.4">
      <c r="A7" s="276" t="s">
        <v>3</v>
      </c>
      <c r="B7" s="279" t="s">
        <v>4</v>
      </c>
      <c r="C7" s="280"/>
      <c r="D7" s="281"/>
      <c r="E7" s="279" t="s">
        <v>5</v>
      </c>
      <c r="F7" s="280"/>
      <c r="G7" s="280"/>
      <c r="H7" s="280"/>
      <c r="I7" s="281"/>
      <c r="J7" s="282" t="s">
        <v>35</v>
      </c>
      <c r="K7" s="283"/>
      <c r="L7" s="284"/>
    </row>
    <row r="8" spans="1:15" ht="25.5" customHeight="1" x14ac:dyDescent="0.55000000000000004">
      <c r="A8" s="277"/>
      <c r="B8" s="342" t="s">
        <v>42</v>
      </c>
      <c r="C8" s="343"/>
      <c r="D8" s="344"/>
      <c r="E8" s="311"/>
      <c r="F8" s="312"/>
      <c r="G8" s="312"/>
      <c r="H8" s="312"/>
      <c r="I8" s="313"/>
      <c r="J8" s="293">
        <f>'Task 1-1_FINAL'!J8:L8+'Task 2-1_FINAL'!J8:L8+'Task 3-1_FINAL'!J8:L8+'Task 3-2_FINAL'!J8:L8+'Task 3-3_FINAL'!J8:L8+'Task 3-4_FINAL'!J8:L8+'Task 3-5'!J8:L8+'Task 1-2_FINAL'!J8:L8+'Task 2-2_FINAL'!J8:L8+'Task 2-3_FINAL'!J8:L8+'Task 2-4_FINAL'!J8:L8+'Task 2-5_FINAL'!J8:L8+'Task 1-3'!J8:L8</f>
        <v>5986345.0299999993</v>
      </c>
      <c r="K8" s="294"/>
      <c r="L8" s="295"/>
    </row>
    <row r="9" spans="1:15" ht="10.5" customHeight="1" x14ac:dyDescent="0.4">
      <c r="A9" s="277"/>
      <c r="B9" s="279" t="s">
        <v>6</v>
      </c>
      <c r="C9" s="280"/>
      <c r="D9" s="281"/>
      <c r="E9" s="285" t="s">
        <v>7</v>
      </c>
      <c r="F9" s="286"/>
      <c r="G9" s="286"/>
      <c r="H9" s="286"/>
      <c r="I9" s="130" t="s">
        <v>8</v>
      </c>
      <c r="J9" s="287" t="s">
        <v>9</v>
      </c>
      <c r="K9" s="288"/>
      <c r="L9" s="289"/>
    </row>
    <row r="10" spans="1:15" ht="9" customHeight="1" x14ac:dyDescent="0.4">
      <c r="A10" s="277"/>
      <c r="B10" s="308" t="s">
        <v>114</v>
      </c>
      <c r="C10" s="309"/>
      <c r="D10" s="310"/>
      <c r="E10" s="314"/>
      <c r="F10" s="315"/>
      <c r="G10" s="315"/>
      <c r="H10" s="315"/>
      <c r="I10" s="318">
        <v>44847</v>
      </c>
      <c r="J10" s="285" t="s">
        <v>10</v>
      </c>
      <c r="K10" s="320"/>
      <c r="L10" s="98" t="s">
        <v>11</v>
      </c>
      <c r="M10" s="131"/>
    </row>
    <row r="11" spans="1:15" ht="32.25" customHeight="1" x14ac:dyDescent="0.4">
      <c r="A11" s="278"/>
      <c r="B11" s="311"/>
      <c r="C11" s="312"/>
      <c r="D11" s="313"/>
      <c r="E11" s="316"/>
      <c r="F11" s="317"/>
      <c r="G11" s="317"/>
      <c r="H11" s="317"/>
      <c r="I11" s="319"/>
      <c r="J11" s="321">
        <f>'Task 1-1_FINAL'!J11:L11+'Task 2-1_FINAL'!J11:L11+'Task 3-1_FINAL'!J11:K11+'Task 3-2_FINAL'!J11:K11+'Task 3-3_FINAL'!J11:K11+'Task 3-4_FINAL'!J11:K11+'Task 3-5'!J11:K11+'Task 1-2_FINAL'!J11:L11+'Task 2-2_FINAL'!J11:K11+'Task 2-3_FINAL'!J11:K11+'Task 2-4_FINAL'!J11:K11+'Task 2-5_FINAL'!J11:K11</f>
        <v>4638128.7699999996</v>
      </c>
      <c r="K11" s="322"/>
      <c r="L11" s="129">
        <f>'Task 1-1_FINAL'!L11:L11+'Task 2-1_FINAL'!L11+'Task 3-1_FINAL'!L11+'Task 3-2_FINAL'!L11+'Task 3-3_FINAL'!L11+'Task 3-4_FINAL'!L11+'Task 3-5'!L11+'Task 1-2_FINAL'!L11+'Task 2-2_FINAL'!L11+'Task 2-3_FINAL'!L11+'Task 2-4_FINAL'!L11+'Task 2-5_FINAL'!L11</f>
        <v>4547268.1499999994</v>
      </c>
      <c r="O11" s="32"/>
    </row>
    <row r="12" spans="1:15" ht="11.25" customHeight="1" x14ac:dyDescent="0.4">
      <c r="A12" s="325" t="s">
        <v>12</v>
      </c>
      <c r="B12" s="326"/>
      <c r="C12" s="287" t="s">
        <v>13</v>
      </c>
      <c r="D12" s="288"/>
      <c r="E12" s="288"/>
      <c r="F12" s="289"/>
      <c r="G12" s="287" t="s">
        <v>68</v>
      </c>
      <c r="H12" s="288"/>
      <c r="I12" s="289"/>
      <c r="J12" s="302" t="s">
        <v>24</v>
      </c>
      <c r="K12" s="303"/>
      <c r="L12" s="276" t="s">
        <v>15</v>
      </c>
    </row>
    <row r="13" spans="1:15" ht="11.25" customHeight="1" x14ac:dyDescent="0.4">
      <c r="A13" s="327"/>
      <c r="B13" s="328"/>
      <c r="C13" s="302" t="s">
        <v>16</v>
      </c>
      <c r="D13" s="306"/>
      <c r="E13" s="287" t="s">
        <v>17</v>
      </c>
      <c r="F13" s="289"/>
      <c r="G13" s="287" t="s">
        <v>18</v>
      </c>
      <c r="H13" s="289"/>
      <c r="I13" s="290" t="s">
        <v>27</v>
      </c>
      <c r="J13" s="304"/>
      <c r="K13" s="305"/>
      <c r="L13" s="277"/>
    </row>
    <row r="14" spans="1:15" ht="11.25" customHeight="1" x14ac:dyDescent="0.4">
      <c r="A14" s="327"/>
      <c r="B14" s="329"/>
      <c r="C14" s="6" t="s">
        <v>26</v>
      </c>
      <c r="D14" s="6" t="s">
        <v>37</v>
      </c>
      <c r="E14" s="6" t="s">
        <v>39</v>
      </c>
      <c r="F14" s="6" t="s">
        <v>37</v>
      </c>
      <c r="G14" s="6"/>
      <c r="H14" s="6"/>
      <c r="I14" s="291"/>
      <c r="J14" s="307" t="s">
        <v>21</v>
      </c>
      <c r="K14" s="323" t="s">
        <v>25</v>
      </c>
      <c r="L14" s="277"/>
    </row>
    <row r="15" spans="1:15" ht="11.25" customHeight="1" x14ac:dyDescent="0.4">
      <c r="A15" s="327"/>
      <c r="B15" s="329"/>
      <c r="C15" s="5"/>
      <c r="D15" s="5"/>
      <c r="E15" s="5"/>
      <c r="F15" s="5"/>
      <c r="G15" s="107">
        <v>44856</v>
      </c>
      <c r="H15" s="108">
        <v>44887</v>
      </c>
      <c r="I15" s="291"/>
      <c r="J15" s="292"/>
      <c r="K15" s="324"/>
      <c r="L15" s="277"/>
    </row>
    <row r="16" spans="1:15" ht="11.25" customHeight="1" x14ac:dyDescent="0.4">
      <c r="A16" s="327"/>
      <c r="B16" s="329"/>
      <c r="C16" s="59" t="s">
        <v>36</v>
      </c>
      <c r="D16" s="59" t="s">
        <v>38</v>
      </c>
      <c r="E16" s="59" t="s">
        <v>40</v>
      </c>
      <c r="F16" s="59" t="s">
        <v>41</v>
      </c>
      <c r="G16" s="59" t="s">
        <v>19</v>
      </c>
      <c r="H16" s="59" t="s">
        <v>20</v>
      </c>
      <c r="I16" s="292"/>
      <c r="J16" s="292"/>
      <c r="K16" s="324"/>
      <c r="L16" s="277"/>
      <c r="N16" s="135" t="s">
        <v>71</v>
      </c>
    </row>
    <row r="17" spans="1:25" s="25" customFormat="1" x14ac:dyDescent="0.4">
      <c r="A17" s="265" t="s">
        <v>46</v>
      </c>
      <c r="B17" s="265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N17" s="136" t="s">
        <v>72</v>
      </c>
      <c r="O17" s="25" t="s">
        <v>67</v>
      </c>
    </row>
    <row r="18" spans="1:25" s="15" customFormat="1" ht="12.75" x14ac:dyDescent="0.4">
      <c r="A18" s="260" t="s">
        <v>75</v>
      </c>
      <c r="B18" s="260"/>
      <c r="C18" s="128">
        <f>'Task 1-1_FINAL'!C18+'Task 1-2_FINAL'!C18+'Task 2-1_FINAL'!C18+'Task 3-1_FINAL'!C18+'Task 3-2_FINAL'!C18+'Task 3-3_FINAL'!C18+'Task 3-4_FINAL'!C18+'Task 3-5'!C18+'Task 2-2_FINAL'!C18+'Task 2-3_FINAL'!C18+'Task 2-4_FINAL'!C18+'Task 2-5_FINAL'!C18+'Task 1-3'!C18</f>
        <v>64</v>
      </c>
      <c r="D18" s="234">
        <f>'Task 1-1_FINAL'!D18+'Task 1-2_FINAL'!D18+'Task 2-1_FINAL'!D18+'Task 3-1_FINAL'!D18+'Task 3-2_FINAL'!D18+'Task 3-3_FINAL'!D18+'Task 3-4_FINAL'!D18+'Task 3-5'!D18+'Task 2-2_FINAL'!D18+'Task 2-3_FINAL'!D18+'Task 2-4_FINAL'!D18+'Task 2-5_FINAL'!D18+'Task 1-3'!D18</f>
        <v>40</v>
      </c>
      <c r="E18" s="234">
        <f>'Task 1-1_FINAL'!E18+'Task 1-2_FINAL'!E18+'Task 2-1_FINAL'!E18+'Task 3-1_FINAL'!E18+'Task 3-2_FINAL'!E18+'Task 3-3_FINAL'!E18+'Task 3-4_FINAL'!E18+'Task 3-5'!E18+'Task 2-2_FINAL'!E18+'Task 2-3_FINAL'!E18+'Task 2-4_FINAL'!E18+'Task 2-5_FINAL'!E18+'Task 1-3'!E18</f>
        <v>4577</v>
      </c>
      <c r="F18" s="234">
        <f>'Task 1-1_FINAL'!F18+'Task 1-2_FINAL'!F18+'Task 2-1_FINAL'!F18+'Task 3-1_FINAL'!F18+'Task 3-2_FINAL'!F18+'Task 3-3_FINAL'!F18+'Task 3-4_FINAL'!F18+'Task 3-5'!F18+'Task 2-2_FINAL'!F18+'Task 2-3_FINAL'!F18+'Task 2-4_FINAL'!F18+'Task 2-5_FINAL'!F18+'Task 1-3'!F18</f>
        <v>4844</v>
      </c>
      <c r="G18" s="234">
        <f>'Task 1-1_FINAL'!G18+'Task 1-2_FINAL'!G18+'Task 2-1_FINAL'!G18+'Task 3-1_FINAL'!G18+'Task 3-2_FINAL'!G18+'Task 3-3_FINAL'!G18+'Task 3-4_FINAL'!G18+'Task 3-5'!G18+'Task 2-2_FINAL'!G18+'Task 2-3_FINAL'!G18+'Task 2-4_FINAL'!G18+'Task 2-5_FINAL'!G18+'Task 1-3'!G18</f>
        <v>136</v>
      </c>
      <c r="H18" s="234">
        <f>'Task 1-1_FINAL'!H18+'Task 1-2_FINAL'!H18+'Task 2-1_FINAL'!H18+'Task 3-1_FINAL'!H18+'Task 3-2_FINAL'!H18+'Task 3-3_FINAL'!H18+'Task 3-4_FINAL'!H18+'Task 3-5'!H18+'Task 2-2_FINAL'!H18+'Task 2-3_FINAL'!H18+'Task 2-4_FINAL'!H18+'Task 2-5_FINAL'!H18+'Task 1-3'!H18</f>
        <v>64</v>
      </c>
      <c r="I18" s="234">
        <f>'Task 1-1_FINAL'!I18+'Task 1-2_FINAL'!I18+'Task 2-1_FINAL'!I18+'Task 3-1_FINAL'!I18+'Task 3-2_FINAL'!I18+'Task 3-3_FINAL'!I18+'Task 3-4_FINAL'!I18+'Task 3-5'!I18+'Task 2-2_FINAL'!I18+'Task 2-3_FINAL'!I18+'Task 2-4_FINAL'!I18+'Task 2-5_FINAL'!I18+'Task 1-3'!I18</f>
        <v>3640</v>
      </c>
      <c r="J18" s="234">
        <f>'Task 1-1_FINAL'!J18+'Task 1-2_FINAL'!J18+'Task 2-1_FINAL'!J18+'Task 3-1_FINAL'!J18+'Task 3-2_FINAL'!J18+'Task 3-3_FINAL'!J18+'Task 3-4_FINAL'!J18+'Task 3-5'!J18+'Task 2-2_FINAL'!J18+'Task 2-3_FINAL'!J18+'Task 2-4_FINAL'!J18+'Task 2-5_FINAL'!J18+'Task 1-3'!J18</f>
        <v>8417</v>
      </c>
      <c r="K18" s="234">
        <f>'Task 1-1_FINAL'!K18+'Task 1-2_FINAL'!K18+'Task 2-1_FINAL'!K18+'Task 3-1_FINAL'!K18+'Task 3-2_FINAL'!K18+'Task 3-3_FINAL'!K18+'Task 3-4_FINAL'!K18+'Task 3-5'!K18+'Task 2-2_FINAL'!K18+'Task 2-3_FINAL'!K18+'Task 2-4_FINAL'!K18+'Task 2-5_FINAL'!K18+'Task 1-3'!K18</f>
        <v>8904</v>
      </c>
      <c r="L18" s="234">
        <f>'Task 1-1_FINAL'!L18+'Task 1-2_FINAL'!L18+'Task 2-1_FINAL'!L18+'Task 3-1_FINAL'!L18+'Task 3-2_FINAL'!L18+'Task 3-3_FINAL'!L18+'Task 3-4_FINAL'!L18+'Task 3-5'!L18+'Task 2-2_FINAL'!L18+'Task 2-3_FINAL'!L18+'Task 2-4_FINAL'!L18+'Task 2-5_FINAL'!L18+'Task 1-3'!L18</f>
        <v>0</v>
      </c>
      <c r="N18" s="218">
        <f>'Task 1-1_FINAL'!N18+'Task 1-2_FINAL'!N18+'Task 2-1_FINAL'!N18+'Task 3-1_FINAL'!N18+'Task 3-2_FINAL'!N18+'Task 3-3_FINAL'!N18+'Task 3-4_FINAL'!N18+'Task 3-5'!N18+'Task 2-2_FINAL'!N18+'Task 2-3_FINAL'!N18+'Task 2-4_FINAL'!N18+'Task 2-5_FINAL'!N18+'Task 1-3'!N18</f>
        <v>40</v>
      </c>
      <c r="O18" s="14">
        <f t="shared" ref="O18:O35" si="0">C18-N18</f>
        <v>24</v>
      </c>
    </row>
    <row r="19" spans="1:25" s="15" customFormat="1" ht="13.15" customHeight="1" x14ac:dyDescent="0.4">
      <c r="A19" s="260" t="s">
        <v>76</v>
      </c>
      <c r="B19" s="260"/>
      <c r="C19" s="234">
        <f>'Task 1-1_FINAL'!C19+'Task 1-2_FINAL'!C19+'Task 2-1_FINAL'!C19+'Task 3-1_FINAL'!C19+'Task 3-2_FINAL'!C19+'Task 3-3_FINAL'!C19+'Task 3-4_FINAL'!C19+'Task 3-5'!C19+'Task 2-2_FINAL'!C19+'Task 2-3_FINAL'!C19+'Task 2-4_FINAL'!C19+'Task 2-5_FINAL'!C19+'Task 1-3'!C19</f>
        <v>152</v>
      </c>
      <c r="D19" s="234">
        <f>'Task 1-1_FINAL'!D19+'Task 1-2_FINAL'!D19+'Task 2-1_FINAL'!D19+'Task 3-1_FINAL'!D19+'Task 3-2_FINAL'!D19+'Task 3-3_FINAL'!D19+'Task 3-4_FINAL'!D19+'Task 3-5'!D19+'Task 2-2_FINAL'!D19+'Task 2-3_FINAL'!D19+'Task 2-4_FINAL'!D19+'Task 2-5_FINAL'!D19+'Task 1-3'!D19</f>
        <v>152</v>
      </c>
      <c r="E19" s="234">
        <f>'Task 1-1_FINAL'!E19+'Task 1-2_FINAL'!E19+'Task 2-1_FINAL'!E19+'Task 3-1_FINAL'!E19+'Task 3-2_FINAL'!E19+'Task 3-3_FINAL'!E19+'Task 3-4_FINAL'!E19+'Task 3-5'!E19+'Task 2-2_FINAL'!E19+'Task 2-3_FINAL'!E19+'Task 2-4_FINAL'!E19+'Task 2-5_FINAL'!E19+'Task 1-3'!E19</f>
        <v>5152</v>
      </c>
      <c r="F19" s="234">
        <f>'Task 1-1_FINAL'!F19+'Task 1-2_FINAL'!F19+'Task 2-1_FINAL'!F19+'Task 3-1_FINAL'!F19+'Task 3-2_FINAL'!F19+'Task 3-3_FINAL'!F19+'Task 3-4_FINAL'!F19+'Task 3-5'!F19+'Task 2-2_FINAL'!F19+'Task 2-3_FINAL'!F19+'Task 2-4_FINAL'!F19+'Task 2-5_FINAL'!F19+'Task 1-3'!F19</f>
        <v>4982</v>
      </c>
      <c r="G19" s="234">
        <f>'Task 1-1_FINAL'!G19+'Task 1-2_FINAL'!G19+'Task 2-1_FINAL'!G19+'Task 3-1_FINAL'!G19+'Task 3-2_FINAL'!G19+'Task 3-3_FINAL'!G19+'Task 3-4_FINAL'!G19+'Task 3-5'!G19+'Task 2-2_FINAL'!G19+'Task 2-3_FINAL'!G19+'Task 2-4_FINAL'!G19+'Task 2-5_FINAL'!G19+'Task 1-3'!G19</f>
        <v>0</v>
      </c>
      <c r="H19" s="234">
        <f>'Task 1-1_FINAL'!H19+'Task 1-2_FINAL'!H19+'Task 2-1_FINAL'!H19+'Task 3-1_FINAL'!H19+'Task 3-2_FINAL'!H19+'Task 3-3_FINAL'!H19+'Task 3-4_FINAL'!H19+'Task 3-5'!H19+'Task 2-2_FINAL'!H19+'Task 2-3_FINAL'!H19+'Task 2-4_FINAL'!H19+'Task 2-5_FINAL'!H19+'Task 1-3'!H19</f>
        <v>142</v>
      </c>
      <c r="I19" s="234">
        <f>'Task 1-1_FINAL'!I19+'Task 1-2_FINAL'!I19+'Task 2-1_FINAL'!I19+'Task 3-1_FINAL'!I19+'Task 3-2_FINAL'!I19+'Task 3-3_FINAL'!I19+'Task 3-4_FINAL'!I19+'Task 3-5'!I19+'Task 2-2_FINAL'!I19+'Task 2-3_FINAL'!I19+'Task 2-4_FINAL'!I19+'Task 2-5_FINAL'!I19+'Task 1-3'!I19</f>
        <v>3698</v>
      </c>
      <c r="J19" s="234">
        <f>'Task 1-1_FINAL'!J19+'Task 1-2_FINAL'!J19+'Task 2-1_FINAL'!J19+'Task 3-1_FINAL'!J19+'Task 3-2_FINAL'!J19+'Task 3-3_FINAL'!J19+'Task 3-4_FINAL'!J19+'Task 3-5'!J19+'Task 2-2_FINAL'!J19+'Task 2-3_FINAL'!J19+'Task 2-4_FINAL'!J19+'Task 2-5_FINAL'!J19+'Task 1-3'!J19</f>
        <v>8992</v>
      </c>
      <c r="K19" s="234">
        <f>'Task 1-1_FINAL'!K19+'Task 1-2_FINAL'!K19+'Task 2-1_FINAL'!K19+'Task 3-1_FINAL'!K19+'Task 3-2_FINAL'!K19+'Task 3-3_FINAL'!K19+'Task 3-4_FINAL'!K19+'Task 3-5'!K19+'Task 2-2_FINAL'!K19+'Task 2-3_FINAL'!K19+'Task 2-4_FINAL'!K19+'Task 2-5_FINAL'!K19+'Task 1-3'!K19</f>
        <v>8914</v>
      </c>
      <c r="L19" s="234">
        <f>'Task 1-1_FINAL'!L19+'Task 1-2_FINAL'!L19+'Task 2-1_FINAL'!L19+'Task 3-1_FINAL'!L19+'Task 3-2_FINAL'!L19+'Task 3-3_FINAL'!L19+'Task 3-4_FINAL'!L19+'Task 3-5'!L19+'Task 2-2_FINAL'!L19+'Task 2-3_FINAL'!L19+'Task 2-4_FINAL'!L19+'Task 2-5_FINAL'!L19+'Task 1-3'!L19</f>
        <v>0</v>
      </c>
      <c r="N19" s="218">
        <f>'Task 1-1_FINAL'!N19+'Task 1-2_FINAL'!N19+'Task 2-1_FINAL'!N19+'Task 3-1_FINAL'!N19+'Task 3-2_FINAL'!N19+'Task 3-3_FINAL'!N19+'Task 3-4_FINAL'!N19+'Task 3-5'!N19+'Task 2-2_FINAL'!N19+'Task 2-3_FINAL'!N19+'Task 2-4_FINAL'!N19+'Task 2-5_FINAL'!N19+'Task 1-3'!N19</f>
        <v>152</v>
      </c>
      <c r="O19" s="14">
        <f t="shared" si="0"/>
        <v>0</v>
      </c>
      <c r="X19" s="23"/>
      <c r="Y19" s="23"/>
    </row>
    <row r="20" spans="1:25" s="15" customFormat="1" ht="12.75" customHeight="1" x14ac:dyDescent="0.4">
      <c r="A20" s="260" t="s">
        <v>77</v>
      </c>
      <c r="B20" s="260"/>
      <c r="C20" s="234">
        <f>'Task 1-1_FINAL'!C20+'Task 1-2_FINAL'!C20+'Task 2-1_FINAL'!C20+'Task 3-1_FINAL'!C20+'Task 3-2_FINAL'!C20+'Task 3-3_FINAL'!C20+'Task 3-4_FINAL'!C20+'Task 3-5'!C20+'Task 2-2_FINAL'!C20+'Task 2-3_FINAL'!C20+'Task 2-4_FINAL'!C20+'Task 2-5_FINAL'!C20+'Task 1-3'!C20</f>
        <v>136</v>
      </c>
      <c r="D20" s="234">
        <f>'Task 1-1_FINAL'!D20+'Task 1-2_FINAL'!D20+'Task 2-1_FINAL'!D20+'Task 3-1_FINAL'!D20+'Task 3-2_FINAL'!D20+'Task 3-3_FINAL'!D20+'Task 3-4_FINAL'!D20+'Task 3-5'!D20+'Task 2-2_FINAL'!D20+'Task 2-3_FINAL'!D20+'Task 2-4_FINAL'!D20+'Task 2-5_FINAL'!D20+'Task 1-3'!D20</f>
        <v>136</v>
      </c>
      <c r="E20" s="234">
        <f>'Task 1-1_FINAL'!E20+'Task 1-2_FINAL'!E20+'Task 2-1_FINAL'!E20+'Task 3-1_FINAL'!E20+'Task 3-2_FINAL'!E20+'Task 3-3_FINAL'!E20+'Task 3-4_FINAL'!E20+'Task 3-5'!E20+'Task 2-2_FINAL'!E20+'Task 2-3_FINAL'!E20+'Task 2-4_FINAL'!E20+'Task 2-5_FINAL'!E20+'Task 1-3'!E20</f>
        <v>5070.9599999999991</v>
      </c>
      <c r="F20" s="234">
        <f>'Task 1-1_FINAL'!F20+'Task 1-2_FINAL'!F20+'Task 2-1_FINAL'!F20+'Task 3-1_FINAL'!F20+'Task 3-2_FINAL'!F20+'Task 3-3_FINAL'!F20+'Task 3-4_FINAL'!F20+'Task 3-5'!F20+'Task 2-2_FINAL'!F20+'Task 2-3_FINAL'!F20+'Task 2-4_FINAL'!F20+'Task 2-5_FINAL'!F20+'Task 1-3'!F20</f>
        <v>4944</v>
      </c>
      <c r="G20" s="234">
        <f>'Task 1-1_FINAL'!G20+'Task 1-2_FINAL'!G20+'Task 2-1_FINAL'!G20+'Task 3-1_FINAL'!G20+'Task 3-2_FINAL'!G20+'Task 3-3_FINAL'!G20+'Task 3-4_FINAL'!G20+'Task 3-5'!G20+'Task 2-2_FINAL'!G20+'Task 2-3_FINAL'!G20+'Task 2-4_FINAL'!G20+'Task 2-5_FINAL'!G20+'Task 1-3'!G20</f>
        <v>152</v>
      </c>
      <c r="H20" s="234">
        <f>'Task 1-1_FINAL'!H20+'Task 1-2_FINAL'!H20+'Task 2-1_FINAL'!H20+'Task 3-1_FINAL'!H20+'Task 3-2_FINAL'!H20+'Task 3-3_FINAL'!H20+'Task 3-4_FINAL'!H20+'Task 3-5'!H20+'Task 2-2_FINAL'!H20+'Task 2-3_FINAL'!H20+'Task 2-4_FINAL'!H20+'Task 2-5_FINAL'!H20+'Task 1-3'!H20</f>
        <v>120</v>
      </c>
      <c r="I20" s="234">
        <f>'Task 1-1_FINAL'!I20+'Task 1-2_FINAL'!I20+'Task 2-1_FINAL'!I20+'Task 3-1_FINAL'!I20+'Task 3-2_FINAL'!I20+'Task 3-3_FINAL'!I20+'Task 3-4_FINAL'!I20+'Task 3-5'!I20+'Task 2-2_FINAL'!I20+'Task 2-3_FINAL'!I20+'Task 2-4_FINAL'!I20+'Task 2-5_FINAL'!I20+'Task 1-3'!I20</f>
        <v>3568</v>
      </c>
      <c r="J20" s="234">
        <f>'Task 1-1_FINAL'!J20+'Task 1-2_FINAL'!J20+'Task 2-1_FINAL'!J20+'Task 3-1_FINAL'!J20+'Task 3-2_FINAL'!J20+'Task 3-3_FINAL'!J20+'Task 3-4_FINAL'!J20+'Task 3-5'!J20+'Task 2-2_FINAL'!J20+'Task 2-3_FINAL'!J20+'Task 2-4_FINAL'!J20+'Task 2-5_FINAL'!J20+'Task 1-3'!J20</f>
        <v>8910.9599999999991</v>
      </c>
      <c r="K20" s="234">
        <f>'Task 1-1_FINAL'!K20+'Task 1-2_FINAL'!K20+'Task 2-1_FINAL'!K20+'Task 3-1_FINAL'!K20+'Task 3-2_FINAL'!K20+'Task 3-3_FINAL'!K20+'Task 3-4_FINAL'!K20+'Task 3-5'!K20+'Task 2-2_FINAL'!K20+'Task 2-3_FINAL'!K20+'Task 2-4_FINAL'!K20+'Task 2-5_FINAL'!K20+'Task 1-3'!K20</f>
        <v>8904</v>
      </c>
      <c r="L20" s="234">
        <f>'Task 1-1_FINAL'!L20+'Task 1-2_FINAL'!L20+'Task 2-1_FINAL'!L20+'Task 3-1_FINAL'!L20+'Task 3-2_FINAL'!L20+'Task 3-3_FINAL'!L20+'Task 3-4_FINAL'!L20+'Task 3-5'!L20+'Task 2-2_FINAL'!L20+'Task 2-3_FINAL'!L20+'Task 2-4_FINAL'!L20+'Task 2-5_FINAL'!L20+'Task 1-3'!L20</f>
        <v>0</v>
      </c>
      <c r="N20" s="218">
        <f>'Task 1-1_FINAL'!N20+'Task 1-2_FINAL'!N20+'Task 2-1_FINAL'!N20+'Task 3-1_FINAL'!N20+'Task 3-2_FINAL'!N20+'Task 3-3_FINAL'!N20+'Task 3-4_FINAL'!N20+'Task 3-5'!N20+'Task 2-2_FINAL'!N20+'Task 2-3_FINAL'!N20+'Task 2-4_FINAL'!N20+'Task 2-5_FINAL'!N20+'Task 1-3'!N20</f>
        <v>136</v>
      </c>
      <c r="O20" s="14">
        <f t="shared" si="0"/>
        <v>0</v>
      </c>
    </row>
    <row r="21" spans="1:25" s="15" customFormat="1" ht="12.75" customHeight="1" x14ac:dyDescent="0.4">
      <c r="A21" s="260" t="s">
        <v>78</v>
      </c>
      <c r="B21" s="260"/>
      <c r="C21" s="234">
        <f>'Task 1-1_FINAL'!C21+'Task 1-2_FINAL'!C21+'Task 2-1_FINAL'!C21+'Task 3-1_FINAL'!C21+'Task 3-2_FINAL'!C21+'Task 3-3_FINAL'!C21+'Task 3-4_FINAL'!C21+'Task 3-5'!C21+'Task 2-2_FINAL'!C21+'Task 2-3_FINAL'!C21+'Task 2-4_FINAL'!C21+'Task 2-5_FINAL'!C21+'Task 1-3'!C21</f>
        <v>0</v>
      </c>
      <c r="D21" s="234">
        <f>'Task 1-1_FINAL'!D21+'Task 1-2_FINAL'!D21+'Task 2-1_FINAL'!D21+'Task 3-1_FINAL'!D21+'Task 3-2_FINAL'!D21+'Task 3-3_FINAL'!D21+'Task 3-4_FINAL'!D21+'Task 3-5'!D21+'Task 2-2_FINAL'!D21+'Task 2-3_FINAL'!D21+'Task 2-4_FINAL'!D21+'Task 2-5_FINAL'!D21+'Task 1-3'!D21</f>
        <v>0</v>
      </c>
      <c r="E21" s="234">
        <f>'Task 1-1_FINAL'!E21+'Task 1-2_FINAL'!E21+'Task 2-1_FINAL'!E21+'Task 3-1_FINAL'!E21+'Task 3-2_FINAL'!E21+'Task 3-3_FINAL'!E21+'Task 3-4_FINAL'!E21+'Task 3-5'!E21+'Task 2-2_FINAL'!E21+'Task 2-3_FINAL'!E21+'Task 2-4_FINAL'!E21+'Task 2-5_FINAL'!E21+'Task 1-3'!E21</f>
        <v>492</v>
      </c>
      <c r="F21" s="234">
        <f>'Task 1-1_FINAL'!F21+'Task 1-2_FINAL'!F21+'Task 2-1_FINAL'!F21+'Task 3-1_FINAL'!F21+'Task 3-2_FINAL'!F21+'Task 3-3_FINAL'!F21+'Task 3-4_FINAL'!F21+'Task 3-5'!F21+'Task 2-2_FINAL'!F21+'Task 2-3_FINAL'!F21+'Task 2-4_FINAL'!F21+'Task 2-5_FINAL'!F21+'Task 1-3'!F21</f>
        <v>690</v>
      </c>
      <c r="G21" s="234">
        <f>'Task 1-1_FINAL'!G21+'Task 1-2_FINAL'!G21+'Task 2-1_FINAL'!G21+'Task 3-1_FINAL'!G21+'Task 3-2_FINAL'!G21+'Task 3-3_FINAL'!G21+'Task 3-4_FINAL'!G21+'Task 3-5'!G21+'Task 2-2_FINAL'!G21+'Task 2-3_FINAL'!G21+'Task 2-4_FINAL'!G21+'Task 2-5_FINAL'!G21+'Task 1-3'!G21</f>
        <v>0</v>
      </c>
      <c r="H21" s="234">
        <f>'Task 1-1_FINAL'!H21+'Task 1-2_FINAL'!H21+'Task 2-1_FINAL'!H21+'Task 3-1_FINAL'!H21+'Task 3-2_FINAL'!H21+'Task 3-3_FINAL'!H21+'Task 3-4_FINAL'!H21+'Task 3-5'!H21+'Task 2-2_FINAL'!H21+'Task 2-3_FINAL'!H21+'Task 2-4_FINAL'!H21+'Task 2-5_FINAL'!H21+'Task 1-3'!H21</f>
        <v>0</v>
      </c>
      <c r="I21" s="234">
        <f>'Task 1-1_FINAL'!I21+'Task 1-2_FINAL'!I21+'Task 2-1_FINAL'!I21+'Task 3-1_FINAL'!I21+'Task 3-2_FINAL'!I21+'Task 3-3_FINAL'!I21+'Task 3-4_FINAL'!I21+'Task 3-5'!I21+'Task 2-2_FINAL'!I21+'Task 2-3_FINAL'!I21+'Task 2-4_FINAL'!I21+'Task 2-5_FINAL'!I21+'Task 1-3'!I21</f>
        <v>240</v>
      </c>
      <c r="J21" s="234">
        <f>'Task 1-1_FINAL'!J21+'Task 1-2_FINAL'!J21+'Task 2-1_FINAL'!J21+'Task 3-1_FINAL'!J21+'Task 3-2_FINAL'!J21+'Task 3-3_FINAL'!J21+'Task 3-4_FINAL'!J21+'Task 3-5'!J21+'Task 2-2_FINAL'!J21+'Task 2-3_FINAL'!J21+'Task 2-4_FINAL'!J21+'Task 2-5_FINAL'!J21+'Task 1-3'!J21</f>
        <v>732</v>
      </c>
      <c r="K21" s="234">
        <f>'Task 1-1_FINAL'!K21+'Task 1-2_FINAL'!K21+'Task 2-1_FINAL'!K21+'Task 3-1_FINAL'!K21+'Task 3-2_FINAL'!K21+'Task 3-3_FINAL'!K21+'Task 3-4_FINAL'!K21+'Task 3-5'!K21+'Task 2-2_FINAL'!K21+'Task 2-3_FINAL'!K21+'Task 2-4_FINAL'!K21+'Task 2-5_FINAL'!K21+'Task 1-3'!K21</f>
        <v>1090</v>
      </c>
      <c r="L21" s="234">
        <f>'Task 1-1_FINAL'!L21+'Task 1-2_FINAL'!L21+'Task 2-1_FINAL'!L21+'Task 3-1_FINAL'!L21+'Task 3-2_FINAL'!L21+'Task 3-3_FINAL'!L21+'Task 3-4_FINAL'!L21+'Task 3-5'!L21+'Task 2-2_FINAL'!L21+'Task 2-3_FINAL'!L21+'Task 2-4_FINAL'!L21+'Task 2-5_FINAL'!L21+'Task 1-3'!L21</f>
        <v>0</v>
      </c>
      <c r="N21" s="218">
        <f>'Task 1-1_FINAL'!N21+'Task 1-2_FINAL'!N21+'Task 2-1_FINAL'!N21+'Task 3-1_FINAL'!N21+'Task 3-2_FINAL'!N21+'Task 3-3_FINAL'!N21+'Task 3-4_FINAL'!N21+'Task 3-5'!N21+'Task 2-2_FINAL'!N21+'Task 2-3_FINAL'!N21+'Task 2-4_FINAL'!N21+'Task 2-5_FINAL'!N21+'Task 1-3'!N21</f>
        <v>0</v>
      </c>
      <c r="O21" s="14">
        <f t="shared" si="0"/>
        <v>0</v>
      </c>
    </row>
    <row r="22" spans="1:25" s="15" customFormat="1" ht="12.75" customHeight="1" x14ac:dyDescent="0.4">
      <c r="A22" s="260" t="s">
        <v>79</v>
      </c>
      <c r="B22" s="260"/>
      <c r="C22" s="234">
        <f>'Task 1-1_FINAL'!C22+'Task 1-2_FINAL'!C22+'Task 2-1_FINAL'!C22+'Task 3-1_FINAL'!C22+'Task 3-2_FINAL'!C22+'Task 3-3_FINAL'!C22+'Task 3-4_FINAL'!C22+'Task 3-5'!C22+'Task 2-2_FINAL'!C22+'Task 2-3_FINAL'!C22+'Task 2-4_FINAL'!C22+'Task 2-5_FINAL'!C22+'Task 1-3'!C22</f>
        <v>132</v>
      </c>
      <c r="D22" s="234">
        <f>'Task 1-1_FINAL'!D22+'Task 1-2_FINAL'!D22+'Task 2-1_FINAL'!D22+'Task 3-1_FINAL'!D22+'Task 3-2_FINAL'!D22+'Task 3-3_FINAL'!D22+'Task 3-4_FINAL'!D22+'Task 3-5'!D22+'Task 2-2_FINAL'!D22+'Task 2-3_FINAL'!D22+'Task 2-4_FINAL'!D22+'Task 2-5_FINAL'!D22+'Task 1-3'!D22</f>
        <v>128</v>
      </c>
      <c r="E22" s="234">
        <f>'Task 1-1_FINAL'!E22+'Task 1-2_FINAL'!E22+'Task 2-1_FINAL'!E22+'Task 3-1_FINAL'!E22+'Task 3-2_FINAL'!E22+'Task 3-3_FINAL'!E22+'Task 3-4_FINAL'!E22+'Task 3-5'!E22+'Task 2-2_FINAL'!E22+'Task 2-3_FINAL'!E22+'Task 2-4_FINAL'!E22+'Task 2-5_FINAL'!E22+'Task 1-3'!E22</f>
        <v>5016.5</v>
      </c>
      <c r="F22" s="234">
        <f>'Task 1-1_FINAL'!F22+'Task 1-2_FINAL'!F22+'Task 2-1_FINAL'!F22+'Task 3-1_FINAL'!F22+'Task 3-2_FINAL'!F22+'Task 3-3_FINAL'!F22+'Task 3-4_FINAL'!F22+'Task 3-5'!F22+'Task 2-2_FINAL'!F22+'Task 2-3_FINAL'!F22+'Task 2-4_FINAL'!F22+'Task 2-5_FINAL'!F22+'Task 1-3'!F22</f>
        <v>4838</v>
      </c>
      <c r="G22" s="234">
        <f>'Task 1-1_FINAL'!G22+'Task 1-2_FINAL'!G22+'Task 2-1_FINAL'!G22+'Task 3-1_FINAL'!G22+'Task 3-2_FINAL'!G22+'Task 3-3_FINAL'!G22+'Task 3-4_FINAL'!G22+'Task 3-5'!G22+'Task 2-2_FINAL'!G22+'Task 2-3_FINAL'!G22+'Task 2-4_FINAL'!G22+'Task 2-5_FINAL'!G22+'Task 1-3'!G22</f>
        <v>152</v>
      </c>
      <c r="H22" s="234">
        <f>'Task 1-1_FINAL'!H22+'Task 1-2_FINAL'!H22+'Task 2-1_FINAL'!H22+'Task 3-1_FINAL'!H22+'Task 3-2_FINAL'!H22+'Task 3-3_FINAL'!H22+'Task 3-4_FINAL'!H22+'Task 3-5'!H22+'Task 2-2_FINAL'!H22+'Task 2-3_FINAL'!H22+'Task 2-4_FINAL'!H22+'Task 2-5_FINAL'!H22+'Task 1-3'!H22</f>
        <v>142</v>
      </c>
      <c r="I22" s="234">
        <f>'Task 1-1_FINAL'!I22+'Task 1-2_FINAL'!I22+'Task 2-1_FINAL'!I22+'Task 3-1_FINAL'!I22+'Task 3-2_FINAL'!I22+'Task 3-3_FINAL'!I22+'Task 3-4_FINAL'!I22+'Task 3-5'!I22+'Task 2-2_FINAL'!I22+'Task 2-3_FINAL'!I22+'Task 2-4_FINAL'!I22+'Task 2-5_FINAL'!I22+'Task 1-3'!I22</f>
        <v>3546</v>
      </c>
      <c r="J22" s="234">
        <f>'Task 1-1_FINAL'!J22+'Task 1-2_FINAL'!J22+'Task 2-1_FINAL'!J22+'Task 3-1_FINAL'!J22+'Task 3-2_FINAL'!J22+'Task 3-3_FINAL'!J22+'Task 3-4_FINAL'!J22+'Task 3-5'!J22+'Task 2-2_FINAL'!J22+'Task 2-3_FINAL'!J22+'Task 2-4_FINAL'!J22+'Task 2-5_FINAL'!J22+'Task 1-3'!J22</f>
        <v>8856.5</v>
      </c>
      <c r="K22" s="234">
        <f>'Task 1-1_FINAL'!K22+'Task 1-2_FINAL'!K22+'Task 2-1_FINAL'!K22+'Task 3-1_FINAL'!K22+'Task 3-2_FINAL'!K22+'Task 3-3_FINAL'!K22+'Task 3-4_FINAL'!K22+'Task 3-5'!K22+'Task 2-2_FINAL'!K22+'Task 2-3_FINAL'!K22+'Task 2-4_FINAL'!K22+'Task 2-5_FINAL'!K22+'Task 1-3'!K22</f>
        <v>8728</v>
      </c>
      <c r="L22" s="234">
        <f>'Task 1-1_FINAL'!L22+'Task 1-2_FINAL'!L22+'Task 2-1_FINAL'!L22+'Task 3-1_FINAL'!L22+'Task 3-2_FINAL'!L22+'Task 3-3_FINAL'!L22+'Task 3-4_FINAL'!L22+'Task 3-5'!L22+'Task 2-2_FINAL'!L22+'Task 2-3_FINAL'!L22+'Task 2-4_FINAL'!L22+'Task 2-5_FINAL'!L22+'Task 1-3'!L22</f>
        <v>0</v>
      </c>
      <c r="N22" s="218">
        <f>'Task 1-1_FINAL'!N22+'Task 1-2_FINAL'!N22+'Task 2-1_FINAL'!N22+'Task 3-1_FINAL'!N22+'Task 3-2_FINAL'!N22+'Task 3-3_FINAL'!N22+'Task 3-4_FINAL'!N22+'Task 3-5'!N22+'Task 2-2_FINAL'!N22+'Task 2-3_FINAL'!N22+'Task 2-4_FINAL'!N22+'Task 2-5_FINAL'!N22+'Task 1-3'!N22</f>
        <v>128</v>
      </c>
      <c r="O22" s="14">
        <f t="shared" si="0"/>
        <v>4</v>
      </c>
    </row>
    <row r="23" spans="1:25" s="15" customFormat="1" ht="12.75" customHeight="1" x14ac:dyDescent="0.4">
      <c r="A23" s="260" t="s">
        <v>80</v>
      </c>
      <c r="B23" s="260"/>
      <c r="C23" s="234">
        <f>'Task 1-1_FINAL'!C23+'Task 1-2_FINAL'!C23+'Task 2-1_FINAL'!C23+'Task 3-1_FINAL'!C23+'Task 3-2_FINAL'!C23+'Task 3-3_FINAL'!C23+'Task 3-4_FINAL'!C23+'Task 3-5'!C23+'Task 2-2_FINAL'!C23+'Task 2-3_FINAL'!C23+'Task 2-4_FINAL'!C23+'Task 2-5_FINAL'!C23+'Task 1-3'!C23</f>
        <v>72</v>
      </c>
      <c r="D23" s="234">
        <f>'Task 1-1_FINAL'!D23+'Task 1-2_FINAL'!D23+'Task 2-1_FINAL'!D23+'Task 3-1_FINAL'!D23+'Task 3-2_FINAL'!D23+'Task 3-3_FINAL'!D23+'Task 3-4_FINAL'!D23+'Task 3-5'!D23+'Task 2-2_FINAL'!D23+'Task 2-3_FINAL'!D23+'Task 2-4_FINAL'!D23+'Task 2-5_FINAL'!D23+'Task 1-3'!D23</f>
        <v>70</v>
      </c>
      <c r="E23" s="234">
        <f>'Task 1-1_FINAL'!E23+'Task 1-2_FINAL'!E23+'Task 2-1_FINAL'!E23+'Task 3-1_FINAL'!E23+'Task 3-2_FINAL'!E23+'Task 3-3_FINAL'!E23+'Task 3-4_FINAL'!E23+'Task 3-5'!E23+'Task 2-2_FINAL'!E23+'Task 2-3_FINAL'!E23+'Task 2-4_FINAL'!E23+'Task 2-5_FINAL'!E23+'Task 1-3'!E23</f>
        <v>4584.8</v>
      </c>
      <c r="F23" s="234">
        <f>'Task 1-1_FINAL'!F23+'Task 1-2_FINAL'!F23+'Task 2-1_FINAL'!F23+'Task 3-1_FINAL'!F23+'Task 3-2_FINAL'!F23+'Task 3-3_FINAL'!F23+'Task 3-4_FINAL'!F23+'Task 3-5'!F23+'Task 2-2_FINAL'!F23+'Task 2-3_FINAL'!F23+'Task 2-4_FINAL'!F23+'Task 2-5_FINAL'!F23+'Task 1-3'!F23</f>
        <v>4712</v>
      </c>
      <c r="G23" s="234">
        <f>'Task 1-1_FINAL'!G23+'Task 1-2_FINAL'!G23+'Task 2-1_FINAL'!G23+'Task 3-1_FINAL'!G23+'Task 3-2_FINAL'!G23+'Task 3-3_FINAL'!G23+'Task 3-4_FINAL'!G23+'Task 3-5'!G23+'Task 2-2_FINAL'!G23+'Task 2-3_FINAL'!G23+'Task 2-4_FINAL'!G23+'Task 2-5_FINAL'!G23+'Task 1-3'!G23</f>
        <v>80</v>
      </c>
      <c r="H23" s="234">
        <f>'Task 1-1_FINAL'!H23+'Task 1-2_FINAL'!H23+'Task 2-1_FINAL'!H23+'Task 3-1_FINAL'!H23+'Task 3-2_FINAL'!H23+'Task 3-3_FINAL'!H23+'Task 3-4_FINAL'!H23+'Task 3-5'!H23+'Task 2-2_FINAL'!H23+'Task 2-3_FINAL'!H23+'Task 2-4_FINAL'!H23+'Task 2-5_FINAL'!H23+'Task 1-3'!H23</f>
        <v>142</v>
      </c>
      <c r="I23" s="234">
        <f>'Task 1-1_FINAL'!I23+'Task 1-2_FINAL'!I23+'Task 2-1_FINAL'!I23+'Task 3-1_FINAL'!I23+'Task 3-2_FINAL'!I23+'Task 3-3_FINAL'!I23+'Task 3-4_FINAL'!I23+'Task 3-5'!I23+'Task 2-2_FINAL'!I23+'Task 2-3_FINAL'!I23+'Task 2-4_FINAL'!I23+'Task 2-5_FINAL'!I23+'Task 1-3'!I23</f>
        <v>3618</v>
      </c>
      <c r="J23" s="234">
        <f>'Task 1-1_FINAL'!J23+'Task 1-2_FINAL'!J23+'Task 2-1_FINAL'!J23+'Task 3-1_FINAL'!J23+'Task 3-2_FINAL'!J23+'Task 3-3_FINAL'!J23+'Task 3-4_FINAL'!J23+'Task 3-5'!J23+'Task 2-2_FINAL'!J23+'Task 2-3_FINAL'!J23+'Task 2-4_FINAL'!J23+'Task 2-5_FINAL'!J23+'Task 1-3'!J23</f>
        <v>8424.7999999999993</v>
      </c>
      <c r="K23" s="234">
        <f>'Task 1-1_FINAL'!K23+'Task 1-2_FINAL'!K23+'Task 2-1_FINAL'!K23+'Task 3-1_FINAL'!K23+'Task 3-2_FINAL'!K23+'Task 3-3_FINAL'!K23+'Task 3-4_FINAL'!K23+'Task 3-5'!K23+'Task 2-2_FINAL'!K23+'Task 2-3_FINAL'!K23+'Task 2-4_FINAL'!K23+'Task 2-5_FINAL'!K23+'Task 1-3'!K23</f>
        <v>8704</v>
      </c>
      <c r="L23" s="234">
        <f>'Task 1-1_FINAL'!L23+'Task 1-2_FINAL'!L23+'Task 2-1_FINAL'!L23+'Task 3-1_FINAL'!L23+'Task 3-2_FINAL'!L23+'Task 3-3_FINAL'!L23+'Task 3-4_FINAL'!L23+'Task 3-5'!L23+'Task 2-2_FINAL'!L23+'Task 2-3_FINAL'!L23+'Task 2-4_FINAL'!L23+'Task 2-5_FINAL'!L23+'Task 1-3'!L23</f>
        <v>0</v>
      </c>
      <c r="N23" s="218">
        <f>'Task 1-1_FINAL'!N23+'Task 1-2_FINAL'!N23+'Task 2-1_FINAL'!N23+'Task 3-1_FINAL'!N23+'Task 3-2_FINAL'!N23+'Task 3-3_FINAL'!N23+'Task 3-4_FINAL'!N23+'Task 3-5'!N23+'Task 2-2_FINAL'!N23+'Task 2-3_FINAL'!N23+'Task 2-4_FINAL'!N23+'Task 2-5_FINAL'!N23+'Task 1-3'!N23</f>
        <v>70</v>
      </c>
      <c r="O23" s="14">
        <f t="shared" si="0"/>
        <v>2</v>
      </c>
    </row>
    <row r="24" spans="1:25" s="15" customFormat="1" ht="12.75" customHeight="1" x14ac:dyDescent="0.4">
      <c r="A24" s="260" t="s">
        <v>81</v>
      </c>
      <c r="B24" s="260"/>
      <c r="C24" s="234">
        <f>'Task 1-1_FINAL'!C24+'Task 1-2_FINAL'!C24+'Task 2-1_FINAL'!C24+'Task 3-1_FINAL'!C24+'Task 3-2_FINAL'!C24+'Task 3-3_FINAL'!C24+'Task 3-4_FINAL'!C24+'Task 3-5'!C24+'Task 2-2_FINAL'!C24+'Task 2-3_FINAL'!C24+'Task 2-4_FINAL'!C24+'Task 2-5_FINAL'!C24+'Task 1-3'!C24</f>
        <v>0</v>
      </c>
      <c r="D24" s="234">
        <f>'Task 1-1_FINAL'!D24+'Task 1-2_FINAL'!D24+'Task 2-1_FINAL'!D24+'Task 3-1_FINAL'!D24+'Task 3-2_FINAL'!D24+'Task 3-3_FINAL'!D24+'Task 3-4_FINAL'!D24+'Task 3-5'!D24+'Task 2-2_FINAL'!D24+'Task 2-3_FINAL'!D24+'Task 2-4_FINAL'!D24+'Task 2-5_FINAL'!D24+'Task 1-3'!D24</f>
        <v>0</v>
      </c>
      <c r="E24" s="234">
        <f>'Task 1-1_FINAL'!E24+'Task 1-2_FINAL'!E24+'Task 2-1_FINAL'!E24+'Task 3-1_FINAL'!E24+'Task 3-2_FINAL'!E24+'Task 3-3_FINAL'!E24+'Task 3-4_FINAL'!E24+'Task 3-5'!E24+'Task 2-2_FINAL'!E24+'Task 2-3_FINAL'!E24+'Task 2-4_FINAL'!E24+'Task 2-5_FINAL'!E24+'Task 1-3'!E24</f>
        <v>786.5</v>
      </c>
      <c r="F24" s="234">
        <f>'Task 1-1_FINAL'!F24+'Task 1-2_FINAL'!F24+'Task 2-1_FINAL'!F24+'Task 3-1_FINAL'!F24+'Task 3-2_FINAL'!F24+'Task 3-3_FINAL'!F24+'Task 3-4_FINAL'!F24+'Task 3-5'!F24+'Task 2-2_FINAL'!F24+'Task 2-3_FINAL'!F24+'Task 2-4_FINAL'!F24+'Task 2-5_FINAL'!F24+'Task 1-3'!F24</f>
        <v>1365</v>
      </c>
      <c r="G24" s="234">
        <f>'Task 1-1_FINAL'!G24+'Task 1-2_FINAL'!G24+'Task 2-1_FINAL'!G24+'Task 3-1_FINAL'!G24+'Task 3-2_FINAL'!G24+'Task 3-3_FINAL'!G24+'Task 3-4_FINAL'!G24+'Task 3-5'!G24+'Task 2-2_FINAL'!G24+'Task 2-3_FINAL'!G24+'Task 2-4_FINAL'!G24+'Task 2-5_FINAL'!G24+'Task 1-3'!G24</f>
        <v>0</v>
      </c>
      <c r="H24" s="234">
        <f>'Task 1-1_FINAL'!H24+'Task 1-2_FINAL'!H24+'Task 2-1_FINAL'!H24+'Task 3-1_FINAL'!H24+'Task 3-2_FINAL'!H24+'Task 3-3_FINAL'!H24+'Task 3-4_FINAL'!H24+'Task 3-5'!H24+'Task 2-2_FINAL'!H24+'Task 2-3_FINAL'!H24+'Task 2-4_FINAL'!H24+'Task 2-5_FINAL'!H24+'Task 1-3'!H24</f>
        <v>0</v>
      </c>
      <c r="I24" s="234">
        <f>'Task 1-1_FINAL'!I24+'Task 1-2_FINAL'!I24+'Task 2-1_FINAL'!I24+'Task 3-1_FINAL'!I24+'Task 3-2_FINAL'!I24+'Task 3-3_FINAL'!I24+'Task 3-4_FINAL'!I24+'Task 3-5'!I24+'Task 2-2_FINAL'!I24+'Task 2-3_FINAL'!I24+'Task 2-4_FINAL'!I24+'Task 2-5_FINAL'!I24+'Task 1-3'!I24</f>
        <v>1200</v>
      </c>
      <c r="J24" s="234">
        <f>'Task 1-1_FINAL'!J24+'Task 1-2_FINAL'!J24+'Task 2-1_FINAL'!J24+'Task 3-1_FINAL'!J24+'Task 3-2_FINAL'!J24+'Task 3-3_FINAL'!J24+'Task 3-4_FINAL'!J24+'Task 3-5'!J24+'Task 2-2_FINAL'!J24+'Task 2-3_FINAL'!J24+'Task 2-4_FINAL'!J24+'Task 2-5_FINAL'!J24+'Task 1-3'!J24</f>
        <v>1986.5</v>
      </c>
      <c r="K24" s="234">
        <f>'Task 1-1_FINAL'!K24+'Task 1-2_FINAL'!K24+'Task 2-1_FINAL'!K24+'Task 3-1_FINAL'!K24+'Task 3-2_FINAL'!K24+'Task 3-3_FINAL'!K24+'Task 3-4_FINAL'!K24+'Task 3-5'!K24+'Task 2-2_FINAL'!K24+'Task 2-3_FINAL'!K24+'Task 2-4_FINAL'!K24+'Task 2-5_FINAL'!K24+'Task 1-3'!K24</f>
        <v>3130</v>
      </c>
      <c r="L24" s="234">
        <f>'Task 1-1_FINAL'!L24+'Task 1-2_FINAL'!L24+'Task 2-1_FINAL'!L24+'Task 3-1_FINAL'!L24+'Task 3-2_FINAL'!L24+'Task 3-3_FINAL'!L24+'Task 3-4_FINAL'!L24+'Task 3-5'!L24+'Task 2-2_FINAL'!L24+'Task 2-3_FINAL'!L24+'Task 2-4_FINAL'!L24+'Task 2-5_FINAL'!L24+'Task 1-3'!L24</f>
        <v>0</v>
      </c>
      <c r="N24" s="218">
        <f>'Task 1-1_FINAL'!N24+'Task 1-2_FINAL'!N24+'Task 2-1_FINAL'!N24+'Task 3-1_FINAL'!N24+'Task 3-2_FINAL'!N24+'Task 3-3_FINAL'!N24+'Task 3-4_FINAL'!N24+'Task 3-5'!N24+'Task 2-2_FINAL'!N24+'Task 2-3_FINAL'!N24+'Task 2-4_FINAL'!N24+'Task 2-5_FINAL'!N24+'Task 1-3'!N24</f>
        <v>0</v>
      </c>
      <c r="O24" s="14">
        <f t="shared" si="0"/>
        <v>0</v>
      </c>
    </row>
    <row r="25" spans="1:25" s="15" customFormat="1" ht="12.75" customHeight="1" x14ac:dyDescent="0.4">
      <c r="A25" s="260" t="s">
        <v>82</v>
      </c>
      <c r="B25" s="260"/>
      <c r="C25" s="234">
        <f>'Task 1-1_FINAL'!C25+'Task 1-2_FINAL'!C25+'Task 2-1_FINAL'!C25+'Task 3-1_FINAL'!C25+'Task 3-2_FINAL'!C25+'Task 3-3_FINAL'!C25+'Task 3-4_FINAL'!C25+'Task 3-5'!C25+'Task 2-2_FINAL'!C25+'Task 2-3_FINAL'!C25+'Task 2-4_FINAL'!C25+'Task 2-5_FINAL'!C25+'Task 1-3'!C25</f>
        <v>0</v>
      </c>
      <c r="D25" s="234">
        <f>'Task 1-1_FINAL'!D25+'Task 1-2_FINAL'!D25+'Task 2-1_FINAL'!D25+'Task 3-1_FINAL'!D25+'Task 3-2_FINAL'!D25+'Task 3-3_FINAL'!D25+'Task 3-4_FINAL'!D25+'Task 3-5'!D25+'Task 2-2_FINAL'!D25+'Task 2-3_FINAL'!D25+'Task 2-4_FINAL'!D25+'Task 2-5_FINAL'!D25+'Task 1-3'!D25</f>
        <v>0</v>
      </c>
      <c r="E25" s="234">
        <f>'Task 1-1_FINAL'!E25+'Task 1-2_FINAL'!E25+'Task 2-1_FINAL'!E25+'Task 3-1_FINAL'!E25+'Task 3-2_FINAL'!E25+'Task 3-3_FINAL'!E25+'Task 3-4_FINAL'!E25+'Task 3-5'!E25+'Task 2-2_FINAL'!E25+'Task 2-3_FINAL'!E25+'Task 2-4_FINAL'!E25+'Task 2-5_FINAL'!E25+'Task 1-3'!E25</f>
        <v>0</v>
      </c>
      <c r="F25" s="234">
        <f>'Task 1-1_FINAL'!F25+'Task 1-2_FINAL'!F25+'Task 2-1_FINAL'!F25+'Task 3-1_FINAL'!F25+'Task 3-2_FINAL'!F25+'Task 3-3_FINAL'!F25+'Task 3-4_FINAL'!F25+'Task 3-5'!F25+'Task 2-2_FINAL'!F25+'Task 2-3_FINAL'!F25+'Task 2-4_FINAL'!F25+'Task 2-5_FINAL'!F25+'Task 1-3'!F25</f>
        <v>680</v>
      </c>
      <c r="G25" s="234">
        <f>'Task 1-1_FINAL'!G25+'Task 1-2_FINAL'!G25+'Task 2-1_FINAL'!G25+'Task 3-1_FINAL'!G25+'Task 3-2_FINAL'!G25+'Task 3-3_FINAL'!G25+'Task 3-4_FINAL'!G25+'Task 3-5'!G25+'Task 2-2_FINAL'!G25+'Task 2-3_FINAL'!G25+'Task 2-4_FINAL'!G25+'Task 2-5_FINAL'!G25+'Task 1-3'!G25</f>
        <v>0</v>
      </c>
      <c r="H25" s="234">
        <f>'Task 1-1_FINAL'!H25+'Task 1-2_FINAL'!H25+'Task 2-1_FINAL'!H25+'Task 3-1_FINAL'!H25+'Task 3-2_FINAL'!H25+'Task 3-3_FINAL'!H25+'Task 3-4_FINAL'!H25+'Task 3-5'!H25+'Task 2-2_FINAL'!H25+'Task 2-3_FINAL'!H25+'Task 2-4_FINAL'!H25+'Task 2-5_FINAL'!H25+'Task 1-3'!H25</f>
        <v>0</v>
      </c>
      <c r="I25" s="234">
        <f>'Task 1-1_FINAL'!I25+'Task 1-2_FINAL'!I25+'Task 2-1_FINAL'!I25+'Task 3-1_FINAL'!I25+'Task 3-2_FINAL'!I25+'Task 3-3_FINAL'!I25+'Task 3-4_FINAL'!I25+'Task 3-5'!I25+'Task 2-2_FINAL'!I25+'Task 2-3_FINAL'!I25+'Task 2-4_FINAL'!I25+'Task 2-5_FINAL'!I25+'Task 1-3'!I25</f>
        <v>0</v>
      </c>
      <c r="J25" s="234">
        <f>'Task 1-1_FINAL'!J25+'Task 1-2_FINAL'!J25+'Task 2-1_FINAL'!J25+'Task 3-1_FINAL'!J25+'Task 3-2_FINAL'!J25+'Task 3-3_FINAL'!J25+'Task 3-4_FINAL'!J25+'Task 3-5'!J25+'Task 2-2_FINAL'!J25+'Task 2-3_FINAL'!J25+'Task 2-4_FINAL'!J25+'Task 2-5_FINAL'!J25+'Task 1-3'!J25</f>
        <v>0</v>
      </c>
      <c r="K25" s="234">
        <f>'Task 1-1_FINAL'!K25+'Task 1-2_FINAL'!K25+'Task 2-1_FINAL'!K25+'Task 3-1_FINAL'!K25+'Task 3-2_FINAL'!K25+'Task 3-3_FINAL'!K25+'Task 3-4_FINAL'!K25+'Task 3-5'!K25+'Task 2-2_FINAL'!K25+'Task 2-3_FINAL'!K25+'Task 2-4_FINAL'!K25+'Task 2-5_FINAL'!K25+'Task 1-3'!K25</f>
        <v>840</v>
      </c>
      <c r="L25" s="234">
        <f>'Task 1-1_FINAL'!L25+'Task 1-2_FINAL'!L25+'Task 2-1_FINAL'!L25+'Task 3-1_FINAL'!L25+'Task 3-2_FINAL'!L25+'Task 3-3_FINAL'!L25+'Task 3-4_FINAL'!L25+'Task 3-5'!L25+'Task 2-2_FINAL'!L25+'Task 2-3_FINAL'!L25+'Task 2-4_FINAL'!L25+'Task 2-5_FINAL'!L25+'Task 1-3'!L25</f>
        <v>0</v>
      </c>
      <c r="N25" s="218">
        <f>'Task 1-1_FINAL'!N25+'Task 1-2_FINAL'!N25+'Task 2-1_FINAL'!N25+'Task 3-1_FINAL'!N25+'Task 3-2_FINAL'!N25+'Task 3-3_FINAL'!N25+'Task 3-4_FINAL'!N25+'Task 3-5'!N25+'Task 2-2_FINAL'!N25+'Task 2-3_FINAL'!N25+'Task 2-4_FINAL'!N25+'Task 2-5_FINAL'!N25+'Task 1-3'!N25</f>
        <v>0</v>
      </c>
      <c r="O25" s="14">
        <f t="shared" si="0"/>
        <v>0</v>
      </c>
    </row>
    <row r="26" spans="1:25" s="15" customFormat="1" ht="12.75" customHeight="1" x14ac:dyDescent="0.4">
      <c r="A26" s="260" t="s">
        <v>83</v>
      </c>
      <c r="B26" s="260"/>
      <c r="C26" s="234">
        <f>'Task 1-1_FINAL'!C26+'Task 1-2_FINAL'!C26+'Task 2-1_FINAL'!C26+'Task 3-1_FINAL'!C26+'Task 3-2_FINAL'!C26+'Task 3-3_FINAL'!C26+'Task 3-4_FINAL'!C26+'Task 3-5'!C26+'Task 2-2_FINAL'!C26+'Task 2-3_FINAL'!C26+'Task 2-4_FINAL'!C26+'Task 2-5_FINAL'!C26+'Task 1-3'!C26</f>
        <v>0</v>
      </c>
      <c r="D26" s="234">
        <f>'Task 1-1_FINAL'!D26+'Task 1-2_FINAL'!D26+'Task 2-1_FINAL'!D26+'Task 3-1_FINAL'!D26+'Task 3-2_FINAL'!D26+'Task 3-3_FINAL'!D26+'Task 3-4_FINAL'!D26+'Task 3-5'!D26+'Task 2-2_FINAL'!D26+'Task 2-3_FINAL'!D26+'Task 2-4_FINAL'!D26+'Task 2-5_FINAL'!D26+'Task 1-3'!D26</f>
        <v>0</v>
      </c>
      <c r="E26" s="234">
        <f>'Task 1-1_FINAL'!E26+'Task 1-2_FINAL'!E26+'Task 2-1_FINAL'!E26+'Task 3-1_FINAL'!E26+'Task 3-2_FINAL'!E26+'Task 3-3_FINAL'!E26+'Task 3-4_FINAL'!E26+'Task 3-5'!E26+'Task 2-2_FINAL'!E26+'Task 2-3_FINAL'!E26+'Task 2-4_FINAL'!E26+'Task 2-5_FINAL'!E26+'Task 1-3'!E26</f>
        <v>0</v>
      </c>
      <c r="F26" s="234">
        <f>'Task 1-1_FINAL'!F26+'Task 1-2_FINAL'!F26+'Task 2-1_FINAL'!F26+'Task 3-1_FINAL'!F26+'Task 3-2_FINAL'!F26+'Task 3-3_FINAL'!F26+'Task 3-4_FINAL'!F26+'Task 3-5'!F26+'Task 2-2_FINAL'!F26+'Task 2-3_FINAL'!F26+'Task 2-4_FINAL'!F26+'Task 2-5_FINAL'!F26+'Task 1-3'!F26</f>
        <v>125</v>
      </c>
      <c r="G26" s="234">
        <f>'Task 1-1_FINAL'!G26+'Task 1-2_FINAL'!G26+'Task 2-1_FINAL'!G26+'Task 3-1_FINAL'!G26+'Task 3-2_FINAL'!G26+'Task 3-3_FINAL'!G26+'Task 3-4_FINAL'!G26+'Task 3-5'!G26+'Task 2-2_FINAL'!G26+'Task 2-3_FINAL'!G26+'Task 2-4_FINAL'!G26+'Task 2-5_FINAL'!G26+'Task 1-3'!G26</f>
        <v>0</v>
      </c>
      <c r="H26" s="234">
        <f>'Task 1-1_FINAL'!H26+'Task 1-2_FINAL'!H26+'Task 2-1_FINAL'!H26+'Task 3-1_FINAL'!H26+'Task 3-2_FINAL'!H26+'Task 3-3_FINAL'!H26+'Task 3-4_FINAL'!H26+'Task 3-5'!H26+'Task 2-2_FINAL'!H26+'Task 2-3_FINAL'!H26+'Task 2-4_FINAL'!H26+'Task 2-5_FINAL'!H26+'Task 1-3'!H26</f>
        <v>0</v>
      </c>
      <c r="I26" s="234">
        <f>'Task 1-1_FINAL'!I26+'Task 1-2_FINAL'!I26+'Task 2-1_FINAL'!I26+'Task 3-1_FINAL'!I26+'Task 3-2_FINAL'!I26+'Task 3-3_FINAL'!I26+'Task 3-4_FINAL'!I26+'Task 3-5'!I26+'Task 2-2_FINAL'!I26+'Task 2-3_FINAL'!I26+'Task 2-4_FINAL'!I26+'Task 2-5_FINAL'!I26+'Task 1-3'!I26</f>
        <v>0</v>
      </c>
      <c r="J26" s="234">
        <f>'Task 1-1_FINAL'!J26+'Task 1-2_FINAL'!J26+'Task 2-1_FINAL'!J26+'Task 3-1_FINAL'!J26+'Task 3-2_FINAL'!J26+'Task 3-3_FINAL'!J26+'Task 3-4_FINAL'!J26+'Task 3-5'!J26+'Task 2-2_FINAL'!J26+'Task 2-3_FINAL'!J26+'Task 2-4_FINAL'!J26+'Task 2-5_FINAL'!J26+'Task 1-3'!J26</f>
        <v>0</v>
      </c>
      <c r="K26" s="234">
        <f>'Task 1-1_FINAL'!K26+'Task 1-2_FINAL'!K26+'Task 2-1_FINAL'!K26+'Task 3-1_FINAL'!K26+'Task 3-2_FINAL'!K26+'Task 3-3_FINAL'!K26+'Task 3-4_FINAL'!K26+'Task 3-5'!K26+'Task 2-2_FINAL'!K26+'Task 2-3_FINAL'!K26+'Task 2-4_FINAL'!K26+'Task 2-5_FINAL'!K26+'Task 1-3'!K26</f>
        <v>125</v>
      </c>
      <c r="L26" s="234">
        <f>'Task 1-1_FINAL'!L26+'Task 1-2_FINAL'!L26+'Task 2-1_FINAL'!L26+'Task 3-1_FINAL'!L26+'Task 3-2_FINAL'!L26+'Task 3-3_FINAL'!L26+'Task 3-4_FINAL'!L26+'Task 3-5'!L26+'Task 2-2_FINAL'!L26+'Task 2-3_FINAL'!L26+'Task 2-4_FINAL'!L26+'Task 2-5_FINAL'!L26+'Task 1-3'!L26</f>
        <v>0</v>
      </c>
      <c r="N26" s="218">
        <f>'Task 1-1_FINAL'!N26+'Task 1-2_FINAL'!N26+'Task 2-1_FINAL'!N26+'Task 3-1_FINAL'!N26+'Task 3-2_FINAL'!N26+'Task 3-3_FINAL'!N26+'Task 3-4_FINAL'!N26+'Task 3-5'!N26+'Task 2-2_FINAL'!N26+'Task 2-3_FINAL'!N26+'Task 2-4_FINAL'!N26+'Task 2-5_FINAL'!N26+'Task 1-3'!N26</f>
        <v>0</v>
      </c>
      <c r="O26" s="14">
        <f t="shared" si="0"/>
        <v>0</v>
      </c>
    </row>
    <row r="27" spans="1:25" s="15" customFormat="1" ht="12.75" customHeight="1" x14ac:dyDescent="0.4">
      <c r="A27" s="260" t="s">
        <v>84</v>
      </c>
      <c r="B27" s="260"/>
      <c r="C27" s="234">
        <f>'Task 1-1_FINAL'!C27+'Task 1-2_FINAL'!C27+'Task 2-1_FINAL'!C27+'Task 3-1_FINAL'!C27+'Task 3-2_FINAL'!C27+'Task 3-3_FINAL'!C27+'Task 3-4_FINAL'!C27+'Task 3-5'!C27+'Task 2-2_FINAL'!C27+'Task 2-3_FINAL'!C27+'Task 2-4_FINAL'!C27+'Task 2-5_FINAL'!C27+'Task 1-3'!C27</f>
        <v>0</v>
      </c>
      <c r="D27" s="234">
        <f>'Task 1-1_FINAL'!D27+'Task 1-2_FINAL'!D27+'Task 2-1_FINAL'!D27+'Task 3-1_FINAL'!D27+'Task 3-2_FINAL'!D27+'Task 3-3_FINAL'!D27+'Task 3-4_FINAL'!D27+'Task 3-5'!D27+'Task 2-2_FINAL'!D27+'Task 2-3_FINAL'!D27+'Task 2-4_FINAL'!D27+'Task 2-5_FINAL'!D27+'Task 1-3'!D27</f>
        <v>0</v>
      </c>
      <c r="E27" s="234">
        <f>'Task 1-1_FINAL'!E27+'Task 1-2_FINAL'!E27+'Task 2-1_FINAL'!E27+'Task 3-1_FINAL'!E27+'Task 3-2_FINAL'!E27+'Task 3-3_FINAL'!E27+'Task 3-4_FINAL'!E27+'Task 3-5'!E27+'Task 2-2_FINAL'!E27+'Task 2-3_FINAL'!E27+'Task 2-4_FINAL'!E27+'Task 2-5_FINAL'!E27+'Task 1-3'!E27</f>
        <v>766.5</v>
      </c>
      <c r="F27" s="234">
        <f>'Task 1-1_FINAL'!F27+'Task 1-2_FINAL'!F27+'Task 2-1_FINAL'!F27+'Task 3-1_FINAL'!F27+'Task 3-2_FINAL'!F27+'Task 3-3_FINAL'!F27+'Task 3-4_FINAL'!F27+'Task 3-5'!F27+'Task 2-2_FINAL'!F27+'Task 2-3_FINAL'!F27+'Task 2-4_FINAL'!F27+'Task 2-5_FINAL'!F27+'Task 1-3'!F27</f>
        <v>840</v>
      </c>
      <c r="G27" s="234">
        <f>'Task 1-1_FINAL'!G27+'Task 1-2_FINAL'!G27+'Task 2-1_FINAL'!G27+'Task 3-1_FINAL'!G27+'Task 3-2_FINAL'!G27+'Task 3-3_FINAL'!G27+'Task 3-4_FINAL'!G27+'Task 3-5'!G27+'Task 2-2_FINAL'!G27+'Task 2-3_FINAL'!G27+'Task 2-4_FINAL'!G27+'Task 2-5_FINAL'!G27+'Task 1-3'!G27</f>
        <v>0</v>
      </c>
      <c r="H27" s="234">
        <f>'Task 1-1_FINAL'!H27+'Task 1-2_FINAL'!H27+'Task 2-1_FINAL'!H27+'Task 3-1_FINAL'!H27+'Task 3-2_FINAL'!H27+'Task 3-3_FINAL'!H27+'Task 3-4_FINAL'!H27+'Task 3-5'!H27+'Task 2-2_FINAL'!H27+'Task 2-3_FINAL'!H27+'Task 2-4_FINAL'!H27+'Task 2-5_FINAL'!H27+'Task 1-3'!H27</f>
        <v>0</v>
      </c>
      <c r="I27" s="234">
        <f>'Task 1-1_FINAL'!I27+'Task 1-2_FINAL'!I27+'Task 2-1_FINAL'!I27+'Task 3-1_FINAL'!I27+'Task 3-2_FINAL'!I27+'Task 3-3_FINAL'!I27+'Task 3-4_FINAL'!I27+'Task 3-5'!I27+'Task 2-2_FINAL'!I27+'Task 2-3_FINAL'!I27+'Task 2-4_FINAL'!I27+'Task 2-5_FINAL'!I27+'Task 1-3'!I27</f>
        <v>0</v>
      </c>
      <c r="J27" s="234">
        <f>'Task 1-1_FINAL'!J27+'Task 1-2_FINAL'!J27+'Task 2-1_FINAL'!J27+'Task 3-1_FINAL'!J27+'Task 3-2_FINAL'!J27+'Task 3-3_FINAL'!J27+'Task 3-4_FINAL'!J27+'Task 3-5'!J27+'Task 2-2_FINAL'!J27+'Task 2-3_FINAL'!J27+'Task 2-4_FINAL'!J27+'Task 2-5_FINAL'!J27+'Task 1-3'!J27</f>
        <v>766.5</v>
      </c>
      <c r="K27" s="234">
        <f>'Task 1-1_FINAL'!K27+'Task 1-2_FINAL'!K27+'Task 2-1_FINAL'!K27+'Task 3-1_FINAL'!K27+'Task 3-2_FINAL'!K27+'Task 3-3_FINAL'!K27+'Task 3-4_FINAL'!K27+'Task 3-5'!K27+'Task 2-2_FINAL'!K27+'Task 2-3_FINAL'!K27+'Task 2-4_FINAL'!K27+'Task 2-5_FINAL'!K27+'Task 1-3'!K27</f>
        <v>1080</v>
      </c>
      <c r="L27" s="234">
        <f>'Task 1-1_FINAL'!L27+'Task 1-2_FINAL'!L27+'Task 2-1_FINAL'!L27+'Task 3-1_FINAL'!L27+'Task 3-2_FINAL'!L27+'Task 3-3_FINAL'!L27+'Task 3-4_FINAL'!L27+'Task 3-5'!L27+'Task 2-2_FINAL'!L27+'Task 2-3_FINAL'!L27+'Task 2-4_FINAL'!L27+'Task 2-5_FINAL'!L27+'Task 1-3'!L27</f>
        <v>0</v>
      </c>
      <c r="N27" s="218">
        <f>'Task 1-1_FINAL'!N27+'Task 1-2_FINAL'!N27+'Task 2-1_FINAL'!N27+'Task 3-1_FINAL'!N27+'Task 3-2_FINAL'!N27+'Task 3-3_FINAL'!N27+'Task 3-4_FINAL'!N27+'Task 3-5'!N27+'Task 2-2_FINAL'!N27+'Task 2-3_FINAL'!N27+'Task 2-4_FINAL'!N27+'Task 2-5_FINAL'!N27+'Task 1-3'!N27</f>
        <v>0</v>
      </c>
      <c r="O27" s="14">
        <f t="shared" si="0"/>
        <v>0</v>
      </c>
    </row>
    <row r="28" spans="1:25" s="15" customFormat="1" ht="12.75" customHeight="1" x14ac:dyDescent="0.4">
      <c r="A28" s="260" t="s">
        <v>85</v>
      </c>
      <c r="B28" s="260"/>
      <c r="C28" s="234">
        <f>'Task 1-1_FINAL'!C28+'Task 1-2_FINAL'!C28+'Task 2-1_FINAL'!C28+'Task 3-1_FINAL'!C28+'Task 3-2_FINAL'!C28+'Task 3-3_FINAL'!C28+'Task 3-4_FINAL'!C28+'Task 3-5'!C28+'Task 2-2_FINAL'!C28+'Task 2-3_FINAL'!C28+'Task 2-4_FINAL'!C28+'Task 2-5_FINAL'!C28+'Task 1-3'!C28</f>
        <v>0</v>
      </c>
      <c r="D28" s="234">
        <f>'Task 1-1_FINAL'!D28+'Task 1-2_FINAL'!D28+'Task 2-1_FINAL'!D28+'Task 3-1_FINAL'!D28+'Task 3-2_FINAL'!D28+'Task 3-3_FINAL'!D28+'Task 3-4_FINAL'!D28+'Task 3-5'!D28+'Task 2-2_FINAL'!D28+'Task 2-3_FINAL'!D28+'Task 2-4_FINAL'!D28+'Task 2-5_FINAL'!D28+'Task 1-3'!D28</f>
        <v>0</v>
      </c>
      <c r="E28" s="234">
        <f>'Task 1-1_FINAL'!E28+'Task 1-2_FINAL'!E28+'Task 2-1_FINAL'!E28+'Task 3-1_FINAL'!E28+'Task 3-2_FINAL'!E28+'Task 3-3_FINAL'!E28+'Task 3-4_FINAL'!E28+'Task 3-5'!E28+'Task 2-2_FINAL'!E28+'Task 2-3_FINAL'!E28+'Task 2-4_FINAL'!E28+'Task 2-5_FINAL'!E28+'Task 1-3'!E28</f>
        <v>348.25</v>
      </c>
      <c r="F28" s="234">
        <f>'Task 1-1_FINAL'!F28+'Task 1-2_FINAL'!F28+'Task 2-1_FINAL'!F28+'Task 3-1_FINAL'!F28+'Task 3-2_FINAL'!F28+'Task 3-3_FINAL'!F28+'Task 3-4_FINAL'!F28+'Task 3-5'!F28+'Task 2-2_FINAL'!F28+'Task 2-3_FINAL'!F28+'Task 2-4_FINAL'!F28+'Task 2-5_FINAL'!F28+'Task 1-3'!F28</f>
        <v>120</v>
      </c>
      <c r="G28" s="234">
        <f>'Task 1-1_FINAL'!G28+'Task 1-2_FINAL'!G28+'Task 2-1_FINAL'!G28+'Task 3-1_FINAL'!G28+'Task 3-2_FINAL'!G28+'Task 3-3_FINAL'!G28+'Task 3-4_FINAL'!G28+'Task 3-5'!G28+'Task 2-2_FINAL'!G28+'Task 2-3_FINAL'!G28+'Task 2-4_FINAL'!G28+'Task 2-5_FINAL'!G28+'Task 1-3'!G28</f>
        <v>0</v>
      </c>
      <c r="H28" s="234">
        <f>'Task 1-1_FINAL'!H28+'Task 1-2_FINAL'!H28+'Task 2-1_FINAL'!H28+'Task 3-1_FINAL'!H28+'Task 3-2_FINAL'!H28+'Task 3-3_FINAL'!H28+'Task 3-4_FINAL'!H28+'Task 3-5'!H28+'Task 2-2_FINAL'!H28+'Task 2-3_FINAL'!H28+'Task 2-4_FINAL'!H28+'Task 2-5_FINAL'!H28+'Task 1-3'!H28</f>
        <v>0</v>
      </c>
      <c r="I28" s="234">
        <f>'Task 1-1_FINAL'!I28+'Task 1-2_FINAL'!I28+'Task 2-1_FINAL'!I28+'Task 3-1_FINAL'!I28+'Task 3-2_FINAL'!I28+'Task 3-3_FINAL'!I28+'Task 3-4_FINAL'!I28+'Task 3-5'!I28+'Task 2-2_FINAL'!I28+'Task 2-3_FINAL'!I28+'Task 2-4_FINAL'!I28+'Task 2-5_FINAL'!I28+'Task 1-3'!I28</f>
        <v>0</v>
      </c>
      <c r="J28" s="234">
        <f>'Task 1-1_FINAL'!J28+'Task 1-2_FINAL'!J28+'Task 2-1_FINAL'!J28+'Task 3-1_FINAL'!J28+'Task 3-2_FINAL'!J28+'Task 3-3_FINAL'!J28+'Task 3-4_FINAL'!J28+'Task 3-5'!J28+'Task 2-2_FINAL'!J28+'Task 2-3_FINAL'!J28+'Task 2-4_FINAL'!J28+'Task 2-5_FINAL'!J28+'Task 1-3'!J28</f>
        <v>348.25</v>
      </c>
      <c r="K28" s="234">
        <f>'Task 1-1_FINAL'!K28+'Task 1-2_FINAL'!K28+'Task 2-1_FINAL'!K28+'Task 3-1_FINAL'!K28+'Task 3-2_FINAL'!K28+'Task 3-3_FINAL'!K28+'Task 3-4_FINAL'!K28+'Task 3-5'!K28+'Task 2-2_FINAL'!K28+'Task 2-3_FINAL'!K28+'Task 2-4_FINAL'!K28+'Task 2-5_FINAL'!K28+'Task 1-3'!K28</f>
        <v>120</v>
      </c>
      <c r="L28" s="234">
        <f>'Task 1-1_FINAL'!L28+'Task 1-2_FINAL'!L28+'Task 2-1_FINAL'!L28+'Task 3-1_FINAL'!L28+'Task 3-2_FINAL'!L28+'Task 3-3_FINAL'!L28+'Task 3-4_FINAL'!L28+'Task 3-5'!L28+'Task 2-2_FINAL'!L28+'Task 2-3_FINAL'!L28+'Task 2-4_FINAL'!L28+'Task 2-5_FINAL'!L28+'Task 1-3'!L28</f>
        <v>0</v>
      </c>
      <c r="N28" s="218">
        <f>'Task 1-1_FINAL'!N28+'Task 1-2_FINAL'!N28+'Task 2-1_FINAL'!N28+'Task 3-1_FINAL'!N28+'Task 3-2_FINAL'!N28+'Task 3-3_FINAL'!N28+'Task 3-4_FINAL'!N28+'Task 3-5'!N28+'Task 2-2_FINAL'!N28+'Task 2-3_FINAL'!N28+'Task 2-4_FINAL'!N28+'Task 2-5_FINAL'!N28+'Task 1-3'!N28</f>
        <v>0</v>
      </c>
      <c r="O28" s="14">
        <f t="shared" si="0"/>
        <v>0</v>
      </c>
    </row>
    <row r="29" spans="1:25" s="15" customFormat="1" ht="12.75" customHeight="1" x14ac:dyDescent="0.4">
      <c r="A29" s="260" t="s">
        <v>86</v>
      </c>
      <c r="B29" s="260"/>
      <c r="C29" s="234">
        <f>'Task 1-1_FINAL'!C29+'Task 1-2_FINAL'!C29+'Task 2-1_FINAL'!C29+'Task 3-1_FINAL'!C29+'Task 3-2_FINAL'!C29+'Task 3-3_FINAL'!C29+'Task 3-4_FINAL'!C29+'Task 3-5'!C29+'Task 2-2_FINAL'!C29+'Task 2-3_FINAL'!C29+'Task 2-4_FINAL'!C29+'Task 2-5_FINAL'!C29+'Task 1-3'!C29</f>
        <v>0</v>
      </c>
      <c r="D29" s="234">
        <f>'Task 1-1_FINAL'!D29+'Task 1-2_FINAL'!D29+'Task 2-1_FINAL'!D29+'Task 3-1_FINAL'!D29+'Task 3-2_FINAL'!D29+'Task 3-3_FINAL'!D29+'Task 3-4_FINAL'!D29+'Task 3-5'!D29+'Task 2-2_FINAL'!D29+'Task 2-3_FINAL'!D29+'Task 2-4_FINAL'!D29+'Task 2-5_FINAL'!D29+'Task 1-3'!D29</f>
        <v>0</v>
      </c>
      <c r="E29" s="234">
        <f>'Task 1-1_FINAL'!E29+'Task 1-2_FINAL'!E29+'Task 2-1_FINAL'!E29+'Task 3-1_FINAL'!E29+'Task 3-2_FINAL'!E29+'Task 3-3_FINAL'!E29+'Task 3-4_FINAL'!E29+'Task 3-5'!E29+'Task 2-2_FINAL'!E29+'Task 2-3_FINAL'!E29+'Task 2-4_FINAL'!E29+'Task 2-5_FINAL'!E29+'Task 1-3'!E29</f>
        <v>600</v>
      </c>
      <c r="F29" s="234">
        <f>'Task 1-1_FINAL'!F29+'Task 1-2_FINAL'!F29+'Task 2-1_FINAL'!F29+'Task 3-1_FINAL'!F29+'Task 3-2_FINAL'!F29+'Task 3-3_FINAL'!F29+'Task 3-4_FINAL'!F29+'Task 3-5'!F29+'Task 2-2_FINAL'!F29+'Task 2-3_FINAL'!F29+'Task 2-4_FINAL'!F29+'Task 2-5_FINAL'!F29+'Task 1-3'!F29</f>
        <v>440</v>
      </c>
      <c r="G29" s="234">
        <f>'Task 1-1_FINAL'!G29+'Task 1-2_FINAL'!G29+'Task 2-1_FINAL'!G29+'Task 3-1_FINAL'!G29+'Task 3-2_FINAL'!G29+'Task 3-3_FINAL'!G29+'Task 3-4_FINAL'!G29+'Task 3-5'!G29+'Task 2-2_FINAL'!G29+'Task 2-3_FINAL'!G29+'Task 2-4_FINAL'!G29+'Task 2-5_FINAL'!G29+'Task 1-3'!G29</f>
        <v>0</v>
      </c>
      <c r="H29" s="234">
        <f>'Task 1-1_FINAL'!H29+'Task 1-2_FINAL'!H29+'Task 2-1_FINAL'!H29+'Task 3-1_FINAL'!H29+'Task 3-2_FINAL'!H29+'Task 3-3_FINAL'!H29+'Task 3-4_FINAL'!H29+'Task 3-5'!H29+'Task 2-2_FINAL'!H29+'Task 2-3_FINAL'!H29+'Task 2-4_FINAL'!H29+'Task 2-5_FINAL'!H29+'Task 1-3'!H29</f>
        <v>0</v>
      </c>
      <c r="I29" s="234">
        <f>'Task 1-1_FINAL'!I29+'Task 1-2_FINAL'!I29+'Task 2-1_FINAL'!I29+'Task 3-1_FINAL'!I29+'Task 3-2_FINAL'!I29+'Task 3-3_FINAL'!I29+'Task 3-4_FINAL'!I29+'Task 3-5'!I29+'Task 2-2_FINAL'!I29+'Task 2-3_FINAL'!I29+'Task 2-4_FINAL'!I29+'Task 2-5_FINAL'!I29+'Task 1-3'!I29</f>
        <v>0</v>
      </c>
      <c r="J29" s="234">
        <f>'Task 1-1_FINAL'!J29+'Task 1-2_FINAL'!J29+'Task 2-1_FINAL'!J29+'Task 3-1_FINAL'!J29+'Task 3-2_FINAL'!J29+'Task 3-3_FINAL'!J29+'Task 3-4_FINAL'!J29+'Task 3-5'!J29+'Task 2-2_FINAL'!J29+'Task 2-3_FINAL'!J29+'Task 2-4_FINAL'!J29+'Task 2-5_FINAL'!J29+'Task 1-3'!J29</f>
        <v>600</v>
      </c>
      <c r="K29" s="234">
        <f>'Task 1-1_FINAL'!K29+'Task 1-2_FINAL'!K29+'Task 2-1_FINAL'!K29+'Task 3-1_FINAL'!K29+'Task 3-2_FINAL'!K29+'Task 3-3_FINAL'!K29+'Task 3-4_FINAL'!K29+'Task 3-5'!K29+'Task 2-2_FINAL'!K29+'Task 2-3_FINAL'!K29+'Task 2-4_FINAL'!K29+'Task 2-5_FINAL'!K29+'Task 1-3'!K29</f>
        <v>552</v>
      </c>
      <c r="L29" s="234">
        <f>'Task 1-1_FINAL'!L29+'Task 1-2_FINAL'!L29+'Task 2-1_FINAL'!L29+'Task 3-1_FINAL'!L29+'Task 3-2_FINAL'!L29+'Task 3-3_FINAL'!L29+'Task 3-4_FINAL'!L29+'Task 3-5'!L29+'Task 2-2_FINAL'!L29+'Task 2-3_FINAL'!L29+'Task 2-4_FINAL'!L29+'Task 2-5_FINAL'!L29+'Task 1-3'!L29</f>
        <v>0</v>
      </c>
      <c r="N29" s="218">
        <f>'Task 1-1_FINAL'!N29+'Task 1-2_FINAL'!N29+'Task 2-1_FINAL'!N29+'Task 3-1_FINAL'!N29+'Task 3-2_FINAL'!N29+'Task 3-3_FINAL'!N29+'Task 3-4_FINAL'!N29+'Task 3-5'!N29+'Task 2-2_FINAL'!N29+'Task 2-3_FINAL'!N29+'Task 2-4_FINAL'!N29+'Task 2-5_FINAL'!N29+'Task 1-3'!N29</f>
        <v>0</v>
      </c>
      <c r="O29" s="14">
        <f t="shared" si="0"/>
        <v>0</v>
      </c>
    </row>
    <row r="30" spans="1:25" s="15" customFormat="1" ht="12.75" customHeight="1" x14ac:dyDescent="0.4">
      <c r="A30" s="260" t="s">
        <v>87</v>
      </c>
      <c r="B30" s="260"/>
      <c r="C30" s="234">
        <f>'Task 1-1_FINAL'!C30+'Task 1-2_FINAL'!C30+'Task 2-1_FINAL'!C30+'Task 3-1_FINAL'!C30+'Task 3-2_FINAL'!C30+'Task 3-3_FINAL'!C30+'Task 3-4_FINAL'!C30+'Task 3-5'!C30+'Task 2-2_FINAL'!C30+'Task 2-3_FINAL'!C30+'Task 2-4_FINAL'!C30+'Task 2-5_FINAL'!C30+'Task 1-3'!C30</f>
        <v>16</v>
      </c>
      <c r="D30" s="234">
        <f>'Task 1-1_FINAL'!D30+'Task 1-2_FINAL'!D30+'Task 2-1_FINAL'!D30+'Task 3-1_FINAL'!D30+'Task 3-2_FINAL'!D30+'Task 3-3_FINAL'!D30+'Task 3-4_FINAL'!D30+'Task 3-5'!D30+'Task 2-2_FINAL'!D30+'Task 2-3_FINAL'!D30+'Task 2-4_FINAL'!D30+'Task 2-5_FINAL'!D30+'Task 1-3'!D30</f>
        <v>13</v>
      </c>
      <c r="E30" s="234">
        <f>'Task 1-1_FINAL'!E30+'Task 1-2_FINAL'!E30+'Task 2-1_FINAL'!E30+'Task 3-1_FINAL'!E30+'Task 3-2_FINAL'!E30+'Task 3-3_FINAL'!E30+'Task 3-4_FINAL'!E30+'Task 3-5'!E30+'Task 2-2_FINAL'!E30+'Task 2-3_FINAL'!E30+'Task 2-4_FINAL'!E30+'Task 2-5_FINAL'!E30+'Task 1-3'!E30</f>
        <v>173.89000000000004</v>
      </c>
      <c r="F30" s="234">
        <f>'Task 1-1_FINAL'!F30+'Task 1-2_FINAL'!F30+'Task 2-1_FINAL'!F30+'Task 3-1_FINAL'!F30+'Task 3-2_FINAL'!F30+'Task 3-3_FINAL'!F30+'Task 3-4_FINAL'!F30+'Task 3-5'!F30+'Task 2-2_FINAL'!F30+'Task 2-3_FINAL'!F30+'Task 2-4_FINAL'!F30+'Task 2-5_FINAL'!F30+'Task 1-3'!F30</f>
        <v>247</v>
      </c>
      <c r="G30" s="234">
        <f>'Task 1-1_FINAL'!G30+'Task 1-2_FINAL'!G30+'Task 2-1_FINAL'!G30+'Task 3-1_FINAL'!G30+'Task 3-2_FINAL'!G30+'Task 3-3_FINAL'!G30+'Task 3-4_FINAL'!G30+'Task 3-5'!G30+'Task 2-2_FINAL'!G30+'Task 2-3_FINAL'!G30+'Task 2-4_FINAL'!G30+'Task 2-5_FINAL'!G30+'Task 1-3'!G30</f>
        <v>13</v>
      </c>
      <c r="H30" s="234">
        <f>'Task 1-1_FINAL'!H30+'Task 1-2_FINAL'!H30+'Task 2-1_FINAL'!H30+'Task 3-1_FINAL'!H30+'Task 3-2_FINAL'!H30+'Task 3-3_FINAL'!H30+'Task 3-4_FINAL'!H30+'Task 3-5'!H30+'Task 2-2_FINAL'!H30+'Task 2-3_FINAL'!H30+'Task 2-4_FINAL'!H30+'Task 2-5_FINAL'!H30+'Task 1-3'!H30</f>
        <v>13</v>
      </c>
      <c r="I30" s="234">
        <f>'Task 1-1_FINAL'!I30+'Task 1-2_FINAL'!I30+'Task 2-1_FINAL'!I30+'Task 3-1_FINAL'!I30+'Task 3-2_FINAL'!I30+'Task 3-3_FINAL'!I30+'Task 3-4_FINAL'!I30+'Task 3-5'!I30+'Task 2-2_FINAL'!I30+'Task 2-3_FINAL'!I30+'Task 2-4_FINAL'!I30+'Task 2-5_FINAL'!I30+'Task 1-3'!I30</f>
        <v>286</v>
      </c>
      <c r="J30" s="234">
        <f>'Task 1-1_FINAL'!J30+'Task 1-2_FINAL'!J30+'Task 2-1_FINAL'!J30+'Task 3-1_FINAL'!J30+'Task 3-2_FINAL'!J30+'Task 3-3_FINAL'!J30+'Task 3-4_FINAL'!J30+'Task 3-5'!J30+'Task 2-2_FINAL'!J30+'Task 2-3_FINAL'!J30+'Task 2-4_FINAL'!J30+'Task 2-5_FINAL'!J30+'Task 1-3'!J30</f>
        <v>485.89000000000004</v>
      </c>
      <c r="K30" s="234">
        <f>'Task 1-1_FINAL'!K30+'Task 1-2_FINAL'!K30+'Task 2-1_FINAL'!K30+'Task 3-1_FINAL'!K30+'Task 3-2_FINAL'!K30+'Task 3-3_FINAL'!K30+'Task 3-4_FINAL'!K30+'Task 3-5'!K30+'Task 2-2_FINAL'!K30+'Task 2-3_FINAL'!K30+'Task 2-4_FINAL'!K30+'Task 2-5_FINAL'!K30+'Task 1-3'!K30</f>
        <v>559</v>
      </c>
      <c r="L30" s="234">
        <f>'Task 1-1_FINAL'!L30+'Task 1-2_FINAL'!L30+'Task 2-1_FINAL'!L30+'Task 3-1_FINAL'!L30+'Task 3-2_FINAL'!L30+'Task 3-3_FINAL'!L30+'Task 3-4_FINAL'!L30+'Task 3-5'!L30+'Task 2-2_FINAL'!L30+'Task 2-3_FINAL'!L30+'Task 2-4_FINAL'!L30+'Task 2-5_FINAL'!L30+'Task 1-3'!L30</f>
        <v>0</v>
      </c>
      <c r="N30" s="218">
        <f>'Task 1-1_FINAL'!N30+'Task 1-2_FINAL'!N30+'Task 2-1_FINAL'!N30+'Task 3-1_FINAL'!N30+'Task 3-2_FINAL'!N30+'Task 3-3_FINAL'!N30+'Task 3-4_FINAL'!N30+'Task 3-5'!N30+'Task 2-2_FINAL'!N30+'Task 2-3_FINAL'!N30+'Task 2-4_FINAL'!N30+'Task 2-5_FINAL'!N30+'Task 1-3'!N30</f>
        <v>13</v>
      </c>
      <c r="O30" s="14">
        <f t="shared" si="0"/>
        <v>3</v>
      </c>
    </row>
    <row r="31" spans="1:25" s="15" customFormat="1" ht="12.75" customHeight="1" x14ac:dyDescent="0.4">
      <c r="A31" s="260" t="s">
        <v>88</v>
      </c>
      <c r="B31" s="260"/>
      <c r="C31" s="234">
        <f>'Task 1-1_FINAL'!C31+'Task 1-2_FINAL'!C31+'Task 2-1_FINAL'!C31+'Task 3-1_FINAL'!C31+'Task 3-2_FINAL'!C31+'Task 3-3_FINAL'!C31+'Task 3-4_FINAL'!C31+'Task 3-5'!C31+'Task 2-2_FINAL'!C31+'Task 2-3_FINAL'!C31+'Task 2-4_FINAL'!C31+'Task 2-5_FINAL'!C31+'Task 1-3'!C31</f>
        <v>0</v>
      </c>
      <c r="D31" s="234">
        <f>'Task 1-1_FINAL'!D31+'Task 1-2_FINAL'!D31+'Task 2-1_FINAL'!D31+'Task 3-1_FINAL'!D31+'Task 3-2_FINAL'!D31+'Task 3-3_FINAL'!D31+'Task 3-4_FINAL'!D31+'Task 3-5'!D31+'Task 2-2_FINAL'!D31+'Task 2-3_FINAL'!D31+'Task 2-4_FINAL'!D31+'Task 2-5_FINAL'!D31+'Task 1-3'!D31</f>
        <v>0</v>
      </c>
      <c r="E31" s="234">
        <f>'Task 1-1_FINAL'!E31+'Task 1-2_FINAL'!E31+'Task 2-1_FINAL'!E31+'Task 3-1_FINAL'!E31+'Task 3-2_FINAL'!E31+'Task 3-3_FINAL'!E31+'Task 3-4_FINAL'!E31+'Task 3-5'!E31+'Task 2-2_FINAL'!E31+'Task 2-3_FINAL'!E31+'Task 2-4_FINAL'!E31+'Task 2-5_FINAL'!E31+'Task 1-3'!E31</f>
        <v>20</v>
      </c>
      <c r="F31" s="234">
        <f>'Task 1-1_FINAL'!F31+'Task 1-2_FINAL'!F31+'Task 2-1_FINAL'!F31+'Task 3-1_FINAL'!F31+'Task 3-2_FINAL'!F31+'Task 3-3_FINAL'!F31+'Task 3-4_FINAL'!F31+'Task 3-5'!F31+'Task 2-2_FINAL'!F31+'Task 2-3_FINAL'!F31+'Task 2-4_FINAL'!F31+'Task 2-5_FINAL'!F31+'Task 1-3'!F31</f>
        <v>0</v>
      </c>
      <c r="G31" s="234">
        <f>'Task 1-1_FINAL'!G31+'Task 1-2_FINAL'!G31+'Task 2-1_FINAL'!G31+'Task 3-1_FINAL'!G31+'Task 3-2_FINAL'!G31+'Task 3-3_FINAL'!G31+'Task 3-4_FINAL'!G31+'Task 3-5'!G31+'Task 2-2_FINAL'!G31+'Task 2-3_FINAL'!G31+'Task 2-4_FINAL'!G31+'Task 2-5_FINAL'!G31+'Task 1-3'!G31</f>
        <v>0</v>
      </c>
      <c r="H31" s="234">
        <f>'Task 1-1_FINAL'!H31+'Task 1-2_FINAL'!H31+'Task 2-1_FINAL'!H31+'Task 3-1_FINAL'!H31+'Task 3-2_FINAL'!H31+'Task 3-3_FINAL'!H31+'Task 3-4_FINAL'!H31+'Task 3-5'!H31+'Task 2-2_FINAL'!H31+'Task 2-3_FINAL'!H31+'Task 2-4_FINAL'!H31+'Task 2-5_FINAL'!H31+'Task 1-3'!H31</f>
        <v>0</v>
      </c>
      <c r="I31" s="234">
        <f>'Task 1-1_FINAL'!I31+'Task 1-2_FINAL'!I31+'Task 2-1_FINAL'!I31+'Task 3-1_FINAL'!I31+'Task 3-2_FINAL'!I31+'Task 3-3_FINAL'!I31+'Task 3-4_FINAL'!I31+'Task 3-5'!I31+'Task 2-2_FINAL'!I31+'Task 2-3_FINAL'!I31+'Task 2-4_FINAL'!I31+'Task 2-5_FINAL'!I31+'Task 1-3'!I31</f>
        <v>0</v>
      </c>
      <c r="J31" s="234">
        <f>'Task 1-1_FINAL'!J31+'Task 1-2_FINAL'!J31+'Task 2-1_FINAL'!J31+'Task 3-1_FINAL'!J31+'Task 3-2_FINAL'!J31+'Task 3-3_FINAL'!J31+'Task 3-4_FINAL'!J31+'Task 3-5'!J31+'Task 2-2_FINAL'!J31+'Task 2-3_FINAL'!J31+'Task 2-4_FINAL'!J31+'Task 2-5_FINAL'!J31+'Task 1-3'!J31</f>
        <v>20</v>
      </c>
      <c r="K31" s="234">
        <f>'Task 1-1_FINAL'!K31+'Task 1-2_FINAL'!K31+'Task 2-1_FINAL'!K31+'Task 3-1_FINAL'!K31+'Task 3-2_FINAL'!K31+'Task 3-3_FINAL'!K31+'Task 3-4_FINAL'!K31+'Task 3-5'!K31+'Task 2-2_FINAL'!K31+'Task 2-3_FINAL'!K31+'Task 2-4_FINAL'!K31+'Task 2-5_FINAL'!K31+'Task 1-3'!K31</f>
        <v>0</v>
      </c>
      <c r="L31" s="234">
        <f>'Task 1-1_FINAL'!L31+'Task 1-2_FINAL'!L31+'Task 2-1_FINAL'!L31+'Task 3-1_FINAL'!L31+'Task 3-2_FINAL'!L31+'Task 3-3_FINAL'!L31+'Task 3-4_FINAL'!L31+'Task 3-5'!L31+'Task 2-2_FINAL'!L31+'Task 2-3_FINAL'!L31+'Task 2-4_FINAL'!L31+'Task 2-5_FINAL'!L31+'Task 1-3'!L31</f>
        <v>0</v>
      </c>
      <c r="N31" s="218">
        <f>'Task 1-1_FINAL'!N31+'Task 1-2_FINAL'!N31+'Task 2-1_FINAL'!N31+'Task 3-1_FINAL'!N31+'Task 3-2_FINAL'!N31+'Task 3-3_FINAL'!N31+'Task 3-4_FINAL'!N31+'Task 3-5'!N31+'Task 2-2_FINAL'!N31+'Task 2-3_FINAL'!N31+'Task 2-4_FINAL'!N31+'Task 2-5_FINAL'!N31+'Task 1-3'!N31</f>
        <v>0</v>
      </c>
      <c r="O31" s="14">
        <f t="shared" si="0"/>
        <v>0</v>
      </c>
    </row>
    <row r="32" spans="1:25" s="15" customFormat="1" ht="12.75" customHeight="1" x14ac:dyDescent="0.4">
      <c r="A32" s="260" t="s">
        <v>89</v>
      </c>
      <c r="B32" s="260"/>
      <c r="C32" s="234">
        <f>'Task 1-1_FINAL'!C32+'Task 1-2_FINAL'!C32+'Task 2-1_FINAL'!C32+'Task 3-1_FINAL'!C32+'Task 3-2_FINAL'!C32+'Task 3-3_FINAL'!C32+'Task 3-4_FINAL'!C32+'Task 3-5'!C32+'Task 2-2_FINAL'!C32+'Task 2-3_FINAL'!C32+'Task 2-4_FINAL'!C32+'Task 2-5_FINAL'!C32+'Task 1-3'!C32</f>
        <v>0</v>
      </c>
      <c r="D32" s="234">
        <f>'Task 1-1_FINAL'!D32+'Task 1-2_FINAL'!D32+'Task 2-1_FINAL'!D32+'Task 3-1_FINAL'!D32+'Task 3-2_FINAL'!D32+'Task 3-3_FINAL'!D32+'Task 3-4_FINAL'!D32+'Task 3-5'!D32+'Task 2-2_FINAL'!D32+'Task 2-3_FINAL'!D32+'Task 2-4_FINAL'!D32+'Task 2-5_FINAL'!D32+'Task 1-3'!D32</f>
        <v>0</v>
      </c>
      <c r="E32" s="234">
        <f>'Task 1-1_FINAL'!E32+'Task 1-2_FINAL'!E32+'Task 2-1_FINAL'!E32+'Task 3-1_FINAL'!E32+'Task 3-2_FINAL'!E32+'Task 3-3_FINAL'!E32+'Task 3-4_FINAL'!E32+'Task 3-5'!E32+'Task 2-2_FINAL'!E32+'Task 2-3_FINAL'!E32+'Task 2-4_FINAL'!E32+'Task 2-5_FINAL'!E32+'Task 1-3'!E32</f>
        <v>7</v>
      </c>
      <c r="F32" s="234">
        <f>'Task 1-1_FINAL'!F32+'Task 1-2_FINAL'!F32+'Task 2-1_FINAL'!F32+'Task 3-1_FINAL'!F32+'Task 3-2_FINAL'!F32+'Task 3-3_FINAL'!F32+'Task 3-4_FINAL'!F32+'Task 3-5'!F32+'Task 2-2_FINAL'!F32+'Task 2-3_FINAL'!F32+'Task 2-4_FINAL'!F32+'Task 2-5_FINAL'!F32+'Task 1-3'!F32</f>
        <v>0</v>
      </c>
      <c r="G32" s="234">
        <f>'Task 1-1_FINAL'!G32+'Task 1-2_FINAL'!G32+'Task 2-1_FINAL'!G32+'Task 3-1_FINAL'!G32+'Task 3-2_FINAL'!G32+'Task 3-3_FINAL'!G32+'Task 3-4_FINAL'!G32+'Task 3-5'!G32+'Task 2-2_FINAL'!G32+'Task 2-3_FINAL'!G32+'Task 2-4_FINAL'!G32+'Task 2-5_FINAL'!G32+'Task 1-3'!G32</f>
        <v>0</v>
      </c>
      <c r="H32" s="234">
        <f>'Task 1-1_FINAL'!H32+'Task 1-2_FINAL'!H32+'Task 2-1_FINAL'!H32+'Task 3-1_FINAL'!H32+'Task 3-2_FINAL'!H32+'Task 3-3_FINAL'!H32+'Task 3-4_FINAL'!H32+'Task 3-5'!H32+'Task 2-2_FINAL'!H32+'Task 2-3_FINAL'!H32+'Task 2-4_FINAL'!H32+'Task 2-5_FINAL'!H32+'Task 1-3'!H32</f>
        <v>0</v>
      </c>
      <c r="I32" s="234">
        <f>'Task 1-1_FINAL'!I32+'Task 1-2_FINAL'!I32+'Task 2-1_FINAL'!I32+'Task 3-1_FINAL'!I32+'Task 3-2_FINAL'!I32+'Task 3-3_FINAL'!I32+'Task 3-4_FINAL'!I32+'Task 3-5'!I32+'Task 2-2_FINAL'!I32+'Task 2-3_FINAL'!I32+'Task 2-4_FINAL'!I32+'Task 2-5_FINAL'!I32+'Task 1-3'!I32</f>
        <v>0</v>
      </c>
      <c r="J32" s="234">
        <f>'Task 1-1_FINAL'!J32+'Task 1-2_FINAL'!J32+'Task 2-1_FINAL'!J32+'Task 3-1_FINAL'!J32+'Task 3-2_FINAL'!J32+'Task 3-3_FINAL'!J32+'Task 3-4_FINAL'!J32+'Task 3-5'!J32+'Task 2-2_FINAL'!J32+'Task 2-3_FINAL'!J32+'Task 2-4_FINAL'!J32+'Task 2-5_FINAL'!J32+'Task 1-3'!J32</f>
        <v>7</v>
      </c>
      <c r="K32" s="234">
        <f>'Task 1-1_FINAL'!K32+'Task 1-2_FINAL'!K32+'Task 2-1_FINAL'!K32+'Task 3-1_FINAL'!K32+'Task 3-2_FINAL'!K32+'Task 3-3_FINAL'!K32+'Task 3-4_FINAL'!K32+'Task 3-5'!K32+'Task 2-2_FINAL'!K32+'Task 2-3_FINAL'!K32+'Task 2-4_FINAL'!K32+'Task 2-5_FINAL'!K32+'Task 1-3'!K32</f>
        <v>0</v>
      </c>
      <c r="L32" s="234">
        <f>'Task 1-1_FINAL'!L32+'Task 1-2_FINAL'!L32+'Task 2-1_FINAL'!L32+'Task 3-1_FINAL'!L32+'Task 3-2_FINAL'!L32+'Task 3-3_FINAL'!L32+'Task 3-4_FINAL'!L32+'Task 3-5'!L32+'Task 2-2_FINAL'!L32+'Task 2-3_FINAL'!L32+'Task 2-4_FINAL'!L32+'Task 2-5_FINAL'!L32+'Task 1-3'!L32</f>
        <v>0</v>
      </c>
      <c r="N32" s="218">
        <f>'Task 1-1_FINAL'!N32+'Task 1-2_FINAL'!N32+'Task 2-1_FINAL'!N32+'Task 3-1_FINAL'!N32+'Task 3-2_FINAL'!N32+'Task 3-3_FINAL'!N32+'Task 3-4_FINAL'!N32+'Task 3-5'!N32+'Task 2-2_FINAL'!N32+'Task 2-3_FINAL'!N32+'Task 2-4_FINAL'!N32+'Task 2-5_FINAL'!N32+'Task 1-3'!N32</f>
        <v>0</v>
      </c>
      <c r="O32" s="14">
        <f t="shared" si="0"/>
        <v>0</v>
      </c>
    </row>
    <row r="33" spans="1:15" s="15" customFormat="1" ht="12.75" customHeight="1" x14ac:dyDescent="0.4">
      <c r="A33" s="260" t="s">
        <v>90</v>
      </c>
      <c r="B33" s="260"/>
      <c r="C33" s="234">
        <f>'Task 1-1_FINAL'!C33+'Task 1-2_FINAL'!C33+'Task 2-1_FINAL'!C33+'Task 3-1_FINAL'!C33+'Task 3-2_FINAL'!C33+'Task 3-3_FINAL'!C33+'Task 3-4_FINAL'!C33+'Task 3-5'!C33+'Task 2-2_FINAL'!C33+'Task 2-3_FINAL'!C33+'Task 2-4_FINAL'!C33+'Task 2-5_FINAL'!C33+'Task 1-3'!C33</f>
        <v>0</v>
      </c>
      <c r="D33" s="234">
        <f>'Task 1-1_FINAL'!D33+'Task 1-2_FINAL'!D33+'Task 2-1_FINAL'!D33+'Task 3-1_FINAL'!D33+'Task 3-2_FINAL'!D33+'Task 3-3_FINAL'!D33+'Task 3-4_FINAL'!D33+'Task 3-5'!D33+'Task 2-2_FINAL'!D33+'Task 2-3_FINAL'!D33+'Task 2-4_FINAL'!D33+'Task 2-5_FINAL'!D33+'Task 1-3'!D33</f>
        <v>0</v>
      </c>
      <c r="E33" s="234">
        <f>'Task 1-1_FINAL'!E33+'Task 1-2_FINAL'!E33+'Task 2-1_FINAL'!E33+'Task 3-1_FINAL'!E33+'Task 3-2_FINAL'!E33+'Task 3-3_FINAL'!E33+'Task 3-4_FINAL'!E33+'Task 3-5'!E33+'Task 2-2_FINAL'!E33+'Task 2-3_FINAL'!E33+'Task 2-4_FINAL'!E33+'Task 2-5_FINAL'!E33+'Task 1-3'!E33</f>
        <v>23.880000000000003</v>
      </c>
      <c r="F33" s="234">
        <f>'Task 1-1_FINAL'!F33+'Task 1-2_FINAL'!F33+'Task 2-1_FINAL'!F33+'Task 3-1_FINAL'!F33+'Task 3-2_FINAL'!F33+'Task 3-3_FINAL'!F33+'Task 3-4_FINAL'!F33+'Task 3-5'!F33+'Task 2-2_FINAL'!F33+'Task 2-3_FINAL'!F33+'Task 2-4_FINAL'!F33+'Task 2-5_FINAL'!F33+'Task 1-3'!F33</f>
        <v>0</v>
      </c>
      <c r="G33" s="234">
        <f>'Task 1-1_FINAL'!G33+'Task 1-2_FINAL'!G33+'Task 2-1_FINAL'!G33+'Task 3-1_FINAL'!G33+'Task 3-2_FINAL'!G33+'Task 3-3_FINAL'!G33+'Task 3-4_FINAL'!G33+'Task 3-5'!G33+'Task 2-2_FINAL'!G33+'Task 2-3_FINAL'!G33+'Task 2-4_FINAL'!G33+'Task 2-5_FINAL'!G33+'Task 1-3'!G33</f>
        <v>0</v>
      </c>
      <c r="H33" s="234">
        <f>'Task 1-1_FINAL'!H33+'Task 1-2_FINAL'!H33+'Task 2-1_FINAL'!H33+'Task 3-1_FINAL'!H33+'Task 3-2_FINAL'!H33+'Task 3-3_FINAL'!H33+'Task 3-4_FINAL'!H33+'Task 3-5'!H33+'Task 2-2_FINAL'!H33+'Task 2-3_FINAL'!H33+'Task 2-4_FINAL'!H33+'Task 2-5_FINAL'!H33+'Task 1-3'!H33</f>
        <v>0</v>
      </c>
      <c r="I33" s="234">
        <f>'Task 1-1_FINAL'!I33+'Task 1-2_FINAL'!I33+'Task 2-1_FINAL'!I33+'Task 3-1_FINAL'!I33+'Task 3-2_FINAL'!I33+'Task 3-3_FINAL'!I33+'Task 3-4_FINAL'!I33+'Task 3-5'!I33+'Task 2-2_FINAL'!I33+'Task 2-3_FINAL'!I33+'Task 2-4_FINAL'!I33+'Task 2-5_FINAL'!I33+'Task 1-3'!I33</f>
        <v>0</v>
      </c>
      <c r="J33" s="234">
        <f>'Task 1-1_FINAL'!J33+'Task 1-2_FINAL'!J33+'Task 2-1_FINAL'!J33+'Task 3-1_FINAL'!J33+'Task 3-2_FINAL'!J33+'Task 3-3_FINAL'!J33+'Task 3-4_FINAL'!J33+'Task 3-5'!J33+'Task 2-2_FINAL'!J33+'Task 2-3_FINAL'!J33+'Task 2-4_FINAL'!J33+'Task 2-5_FINAL'!J33+'Task 1-3'!J33</f>
        <v>23.880000000000003</v>
      </c>
      <c r="K33" s="234">
        <f>'Task 1-1_FINAL'!K33+'Task 1-2_FINAL'!K33+'Task 2-1_FINAL'!K33+'Task 3-1_FINAL'!K33+'Task 3-2_FINAL'!K33+'Task 3-3_FINAL'!K33+'Task 3-4_FINAL'!K33+'Task 3-5'!K33+'Task 2-2_FINAL'!K33+'Task 2-3_FINAL'!K33+'Task 2-4_FINAL'!K33+'Task 2-5_FINAL'!K33+'Task 1-3'!K33</f>
        <v>0</v>
      </c>
      <c r="L33" s="234">
        <f>'Task 1-1_FINAL'!L33+'Task 1-2_FINAL'!L33+'Task 2-1_FINAL'!L33+'Task 3-1_FINAL'!L33+'Task 3-2_FINAL'!L33+'Task 3-3_FINAL'!L33+'Task 3-4_FINAL'!L33+'Task 3-5'!L33+'Task 2-2_FINAL'!L33+'Task 2-3_FINAL'!L33+'Task 2-4_FINAL'!L33+'Task 2-5_FINAL'!L33+'Task 1-3'!L33</f>
        <v>0</v>
      </c>
      <c r="N33" s="218">
        <f>'Task 1-1_FINAL'!N33+'Task 1-2_FINAL'!N33+'Task 2-1_FINAL'!N33+'Task 3-1_FINAL'!N33+'Task 3-2_FINAL'!N33+'Task 3-3_FINAL'!N33+'Task 3-4_FINAL'!N33+'Task 3-5'!N33+'Task 2-2_FINAL'!N33+'Task 2-3_FINAL'!N33+'Task 2-4_FINAL'!N33+'Task 2-5_FINAL'!N33+'Task 1-3'!N33</f>
        <v>0</v>
      </c>
      <c r="O33" s="14">
        <f t="shared" si="0"/>
        <v>0</v>
      </c>
    </row>
    <row r="34" spans="1:15" s="15" customFormat="1" ht="12.75" customHeight="1" x14ac:dyDescent="0.4">
      <c r="A34" s="260" t="s">
        <v>91</v>
      </c>
      <c r="B34" s="260"/>
      <c r="C34" s="234">
        <f>'Task 1-1_FINAL'!C34+'Task 1-2_FINAL'!C34+'Task 2-1_FINAL'!C34+'Task 3-1_FINAL'!C34+'Task 3-2_FINAL'!C34+'Task 3-3_FINAL'!C34+'Task 3-4_FINAL'!C34+'Task 3-5'!C34+'Task 2-2_FINAL'!C34+'Task 2-3_FINAL'!C34+'Task 2-4_FINAL'!C34+'Task 2-5_FINAL'!C34+'Task 1-3'!C34</f>
        <v>0</v>
      </c>
      <c r="D34" s="234">
        <f>'Task 1-1_FINAL'!D34+'Task 1-2_FINAL'!D34+'Task 2-1_FINAL'!D34+'Task 3-1_FINAL'!D34+'Task 3-2_FINAL'!D34+'Task 3-3_FINAL'!D34+'Task 3-4_FINAL'!D34+'Task 3-5'!D34+'Task 2-2_FINAL'!D34+'Task 2-3_FINAL'!D34+'Task 2-4_FINAL'!D34+'Task 2-5_FINAL'!D34+'Task 1-3'!D34</f>
        <v>0</v>
      </c>
      <c r="E34" s="234">
        <f>'Task 1-1_FINAL'!E34+'Task 1-2_FINAL'!E34+'Task 2-1_FINAL'!E34+'Task 3-1_FINAL'!E34+'Task 3-2_FINAL'!E34+'Task 3-3_FINAL'!E34+'Task 3-4_FINAL'!E34+'Task 3-5'!E34+'Task 2-2_FINAL'!E34+'Task 2-3_FINAL'!E34+'Task 2-4_FINAL'!E34+'Task 2-5_FINAL'!E34+'Task 1-3'!E34</f>
        <v>48.757999999999996</v>
      </c>
      <c r="F34" s="234">
        <f>'Task 1-1_FINAL'!F34+'Task 1-2_FINAL'!F34+'Task 2-1_FINAL'!F34+'Task 3-1_FINAL'!F34+'Task 3-2_FINAL'!F34+'Task 3-3_FINAL'!F34+'Task 3-4_FINAL'!F34+'Task 3-5'!F34+'Task 2-2_FINAL'!F34+'Task 2-3_FINAL'!F34+'Task 2-4_FINAL'!F34+'Task 2-5_FINAL'!F34+'Task 1-3'!F34</f>
        <v>0</v>
      </c>
      <c r="G34" s="234">
        <f>'Task 1-1_FINAL'!G34+'Task 1-2_FINAL'!G34+'Task 2-1_FINAL'!G34+'Task 3-1_FINAL'!G34+'Task 3-2_FINAL'!G34+'Task 3-3_FINAL'!G34+'Task 3-4_FINAL'!G34+'Task 3-5'!G34+'Task 2-2_FINAL'!G34+'Task 2-3_FINAL'!G34+'Task 2-4_FINAL'!G34+'Task 2-5_FINAL'!G34+'Task 1-3'!G34</f>
        <v>0</v>
      </c>
      <c r="H34" s="234">
        <f>'Task 1-1_FINAL'!H34+'Task 1-2_FINAL'!H34+'Task 2-1_FINAL'!H34+'Task 3-1_FINAL'!H34+'Task 3-2_FINAL'!H34+'Task 3-3_FINAL'!H34+'Task 3-4_FINAL'!H34+'Task 3-5'!H34+'Task 2-2_FINAL'!H34+'Task 2-3_FINAL'!H34+'Task 2-4_FINAL'!H34+'Task 2-5_FINAL'!H34+'Task 1-3'!H34</f>
        <v>0</v>
      </c>
      <c r="I34" s="234">
        <f>'Task 1-1_FINAL'!I34+'Task 1-2_FINAL'!I34+'Task 2-1_FINAL'!I34+'Task 3-1_FINAL'!I34+'Task 3-2_FINAL'!I34+'Task 3-3_FINAL'!I34+'Task 3-4_FINAL'!I34+'Task 3-5'!I34+'Task 2-2_FINAL'!I34+'Task 2-3_FINAL'!I34+'Task 2-4_FINAL'!I34+'Task 2-5_FINAL'!I34+'Task 1-3'!I34</f>
        <v>0</v>
      </c>
      <c r="J34" s="234">
        <f>'Task 1-1_FINAL'!J34+'Task 1-2_FINAL'!J34+'Task 2-1_FINAL'!J34+'Task 3-1_FINAL'!J34+'Task 3-2_FINAL'!J34+'Task 3-3_FINAL'!J34+'Task 3-4_FINAL'!J34+'Task 3-5'!J34+'Task 2-2_FINAL'!J34+'Task 2-3_FINAL'!J34+'Task 2-4_FINAL'!J34+'Task 2-5_FINAL'!J34+'Task 1-3'!J34</f>
        <v>48.757999999999996</v>
      </c>
      <c r="K34" s="234">
        <f>'Task 1-1_FINAL'!K34+'Task 1-2_FINAL'!K34+'Task 2-1_FINAL'!K34+'Task 3-1_FINAL'!K34+'Task 3-2_FINAL'!K34+'Task 3-3_FINAL'!K34+'Task 3-4_FINAL'!K34+'Task 3-5'!K34+'Task 2-2_FINAL'!K34+'Task 2-3_FINAL'!K34+'Task 2-4_FINAL'!K34+'Task 2-5_FINAL'!K34+'Task 1-3'!K34</f>
        <v>0</v>
      </c>
      <c r="L34" s="234">
        <f>'Task 1-1_FINAL'!L34+'Task 1-2_FINAL'!L34+'Task 2-1_FINAL'!L34+'Task 3-1_FINAL'!L34+'Task 3-2_FINAL'!L34+'Task 3-3_FINAL'!L34+'Task 3-4_FINAL'!L34+'Task 3-5'!L34+'Task 2-2_FINAL'!L34+'Task 2-3_FINAL'!L34+'Task 2-4_FINAL'!L34+'Task 2-5_FINAL'!L34+'Task 1-3'!L34</f>
        <v>0</v>
      </c>
      <c r="N34" s="218">
        <f>'Task 1-1_FINAL'!N34+'Task 1-2_FINAL'!N34+'Task 2-1_FINAL'!N34+'Task 3-1_FINAL'!N34+'Task 3-2_FINAL'!N34+'Task 3-3_FINAL'!N34+'Task 3-4_FINAL'!N34+'Task 3-5'!N34+'Task 2-2_FINAL'!N34+'Task 2-3_FINAL'!N34+'Task 2-4_FINAL'!N34+'Task 2-5_FINAL'!N34+'Task 1-3'!N34</f>
        <v>0</v>
      </c>
      <c r="O34" s="14">
        <f t="shared" si="0"/>
        <v>0</v>
      </c>
    </row>
    <row r="35" spans="1:15" s="15" customFormat="1" ht="12.75" customHeight="1" x14ac:dyDescent="0.4">
      <c r="A35" s="260" t="s">
        <v>92</v>
      </c>
      <c r="B35" s="260"/>
      <c r="C35" s="234">
        <f>'Task 1-1_FINAL'!C35+'Task 1-2_FINAL'!C35+'Task 2-1_FINAL'!C35+'Task 3-1_FINAL'!C35+'Task 3-2_FINAL'!C35+'Task 3-3_FINAL'!C35+'Task 3-4_FINAL'!C35+'Task 3-5'!C35+'Task 2-2_FINAL'!C35+'Task 2-3_FINAL'!C35+'Task 2-4_FINAL'!C35+'Task 2-5_FINAL'!C35+'Task 1-3'!C35</f>
        <v>0</v>
      </c>
      <c r="D35" s="234">
        <f>'Task 1-1_FINAL'!D35+'Task 1-2_FINAL'!D35+'Task 2-1_FINAL'!D35+'Task 3-1_FINAL'!D35+'Task 3-2_FINAL'!D35+'Task 3-3_FINAL'!D35+'Task 3-4_FINAL'!D35+'Task 3-5'!D35+'Task 2-2_FINAL'!D35+'Task 2-3_FINAL'!D35+'Task 2-4_FINAL'!D35+'Task 2-5_FINAL'!D35+'Task 1-3'!D35</f>
        <v>0</v>
      </c>
      <c r="E35" s="234">
        <f>'Task 1-1_FINAL'!E35+'Task 1-2_FINAL'!E35+'Task 2-1_FINAL'!E35+'Task 3-1_FINAL'!E35+'Task 3-2_FINAL'!E35+'Task 3-3_FINAL'!E35+'Task 3-4_FINAL'!E35+'Task 3-5'!E35+'Task 2-2_FINAL'!E35+'Task 2-3_FINAL'!E35+'Task 2-4_FINAL'!E35+'Task 2-5_FINAL'!E35+'Task 1-3'!E35</f>
        <v>162.5</v>
      </c>
      <c r="F35" s="234">
        <f>'Task 1-1_FINAL'!F35+'Task 1-2_FINAL'!F35+'Task 2-1_FINAL'!F35+'Task 3-1_FINAL'!F35+'Task 3-2_FINAL'!F35+'Task 3-3_FINAL'!F35+'Task 3-4_FINAL'!F35+'Task 3-5'!F35+'Task 2-2_FINAL'!F35+'Task 2-3_FINAL'!F35+'Task 2-4_FINAL'!F35+'Task 2-5_FINAL'!F35+'Task 1-3'!F35</f>
        <v>372</v>
      </c>
      <c r="G35" s="234">
        <f>'Task 1-1_FINAL'!G35+'Task 1-2_FINAL'!G35+'Task 2-1_FINAL'!G35+'Task 3-1_FINAL'!G35+'Task 3-2_FINAL'!G35+'Task 3-3_FINAL'!G35+'Task 3-4_FINAL'!G35+'Task 3-5'!G35+'Task 2-2_FINAL'!G35+'Task 2-3_FINAL'!G35+'Task 2-4_FINAL'!G35+'Task 2-5_FINAL'!G35+'Task 1-3'!G35</f>
        <v>0</v>
      </c>
      <c r="H35" s="234">
        <f>'Task 1-1_FINAL'!H35+'Task 1-2_FINAL'!H35+'Task 2-1_FINAL'!H35+'Task 3-1_FINAL'!H35+'Task 3-2_FINAL'!H35+'Task 3-3_FINAL'!H35+'Task 3-4_FINAL'!H35+'Task 3-5'!H35+'Task 2-2_FINAL'!H35+'Task 2-3_FINAL'!H35+'Task 2-4_FINAL'!H35+'Task 2-5_FINAL'!H35+'Task 1-3'!H35</f>
        <v>0</v>
      </c>
      <c r="I35" s="234">
        <f>'Task 1-1_FINAL'!I35+'Task 1-2_FINAL'!I35+'Task 2-1_FINAL'!I35+'Task 3-1_FINAL'!I35+'Task 3-2_FINAL'!I35+'Task 3-3_FINAL'!I35+'Task 3-4_FINAL'!I35+'Task 3-5'!I35+'Task 2-2_FINAL'!I35+'Task 2-3_FINAL'!I35+'Task 2-4_FINAL'!I35+'Task 2-5_FINAL'!I35+'Task 1-3'!I35</f>
        <v>0</v>
      </c>
      <c r="J35" s="234">
        <f>'Task 1-1_FINAL'!J35+'Task 1-2_FINAL'!J35+'Task 2-1_FINAL'!J35+'Task 3-1_FINAL'!J35+'Task 3-2_FINAL'!J35+'Task 3-3_FINAL'!J35+'Task 3-4_FINAL'!J35+'Task 3-5'!J35+'Task 2-2_FINAL'!J35+'Task 2-3_FINAL'!J35+'Task 2-4_FINAL'!J35+'Task 2-5_FINAL'!J35+'Task 1-3'!J35</f>
        <v>162.5</v>
      </c>
      <c r="K35" s="234">
        <f>'Task 1-1_FINAL'!K35+'Task 1-2_FINAL'!K35+'Task 2-1_FINAL'!K35+'Task 3-1_FINAL'!K35+'Task 3-2_FINAL'!K35+'Task 3-3_FINAL'!K35+'Task 3-4_FINAL'!K35+'Task 3-5'!K35+'Task 2-2_FINAL'!K35+'Task 2-3_FINAL'!K35+'Task 2-4_FINAL'!K35+'Task 2-5_FINAL'!K35+'Task 1-3'!K35</f>
        <v>496</v>
      </c>
      <c r="L35" s="234">
        <f>'Task 1-1_FINAL'!L35+'Task 1-2_FINAL'!L35+'Task 2-1_FINAL'!L35+'Task 3-1_FINAL'!L35+'Task 3-2_FINAL'!L35+'Task 3-3_FINAL'!L35+'Task 3-4_FINAL'!L35+'Task 3-5'!L35+'Task 2-2_FINAL'!L35+'Task 2-3_FINAL'!L35+'Task 2-4_FINAL'!L35+'Task 2-5_FINAL'!L35+'Task 1-3'!L35</f>
        <v>0</v>
      </c>
      <c r="N35" s="218">
        <f>'Task 1-1_FINAL'!N35+'Task 1-2_FINAL'!N35+'Task 2-1_FINAL'!N35+'Task 3-1_FINAL'!N35+'Task 3-2_FINAL'!N35+'Task 3-3_FINAL'!N35+'Task 3-4_FINAL'!N35+'Task 3-5'!N35+'Task 2-2_FINAL'!N35+'Task 2-3_FINAL'!N35+'Task 2-4_FINAL'!N35+'Task 2-5_FINAL'!N35+'Task 1-3'!N35</f>
        <v>0</v>
      </c>
      <c r="O35" s="14">
        <f t="shared" si="0"/>
        <v>0</v>
      </c>
    </row>
    <row r="36" spans="1:15" s="15" customFormat="1" ht="12.75" x14ac:dyDescent="0.4">
      <c r="A36" s="259" t="s">
        <v>47</v>
      </c>
      <c r="B36" s="259"/>
      <c r="C36" s="90">
        <f>SUM(C18:C35)</f>
        <v>572</v>
      </c>
      <c r="D36" s="90">
        <f t="shared" ref="D36:N36" si="1">SUM(D18:D35)</f>
        <v>539</v>
      </c>
      <c r="E36" s="90">
        <f t="shared" si="1"/>
        <v>27830.538</v>
      </c>
      <c r="F36" s="90">
        <f t="shared" si="1"/>
        <v>29199</v>
      </c>
      <c r="G36" s="90">
        <f t="shared" si="1"/>
        <v>533</v>
      </c>
      <c r="H36" s="90">
        <f t="shared" si="1"/>
        <v>623</v>
      </c>
      <c r="I36" s="90">
        <f t="shared" si="1"/>
        <v>19796</v>
      </c>
      <c r="J36" s="90">
        <f t="shared" si="1"/>
        <v>48782.537999999993</v>
      </c>
      <c r="K36" s="90">
        <f t="shared" si="1"/>
        <v>52146</v>
      </c>
      <c r="L36" s="90">
        <f t="shared" si="1"/>
        <v>0</v>
      </c>
      <c r="N36" s="90">
        <f t="shared" si="1"/>
        <v>539</v>
      </c>
      <c r="O36" s="24">
        <f>SUM(O18:O30)</f>
        <v>33</v>
      </c>
    </row>
    <row r="37" spans="1:15" s="15" customFormat="1" ht="12.75" x14ac:dyDescent="0.4">
      <c r="A37" s="260"/>
      <c r="B37" s="260"/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N37" s="128"/>
      <c r="O37" s="14"/>
    </row>
    <row r="38" spans="1:15" s="25" customFormat="1" x14ac:dyDescent="0.4">
      <c r="A38" s="265" t="s">
        <v>48</v>
      </c>
      <c r="B38" s="265"/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N38" s="128"/>
      <c r="O38" s="14"/>
    </row>
    <row r="39" spans="1:15" s="15" customFormat="1" ht="12.75" customHeight="1" x14ac:dyDescent="0.4">
      <c r="A39" s="260" t="s">
        <v>75</v>
      </c>
      <c r="B39" s="260"/>
      <c r="C39" s="234">
        <f>'Task 1-1_FINAL'!C39+'Task 1-2_FINAL'!C39+'Task 2-1_FINAL'!C39+'Task 3-1_FINAL'!C39+'Task 3-2_FINAL'!C39+'Task 3-3_FINAL'!C39+'Task 3-4_FINAL'!C39+'Task 3-5'!C39+'Task 2-2_FINAL'!C39+'Task 2-3_FINAL'!C39+'Task 2-4_FINAL'!C39+'Task 2-5_FINAL'!C39+'Task 1-3'!C39</f>
        <v>0</v>
      </c>
      <c r="D39" s="234">
        <f>'Task 1-1_FINAL'!D39+'Task 1-2_FINAL'!D39+'Task 2-1_FINAL'!D39+'Task 3-1_FINAL'!D39+'Task 3-2_FINAL'!D39+'Task 3-3_FINAL'!D39+'Task 3-4_FINAL'!D39+'Task 3-5'!D39+'Task 2-2_FINAL'!D39+'Task 2-3_FINAL'!D39+'Task 2-4_FINAL'!D39+'Task 2-5_FINAL'!D39+'Task 1-3'!D39</f>
        <v>0</v>
      </c>
      <c r="E39" s="234">
        <f>'Task 1-1_FINAL'!E39+'Task 1-2_FINAL'!E39+'Task 2-1_FINAL'!E39+'Task 3-1_FINAL'!E39+'Task 3-2_FINAL'!E39+'Task 3-3_FINAL'!E39+'Task 3-4_FINAL'!E39+'Task 3-5'!E39+'Task 2-2_FINAL'!E39+'Task 2-3_FINAL'!E39+'Task 2-4_FINAL'!E39+'Task 2-5_FINAL'!E39+'Task 1-3'!E39</f>
        <v>0</v>
      </c>
      <c r="F39" s="234">
        <f>'Task 1-1_FINAL'!F39+'Task 1-2_FINAL'!F39+'Task 2-1_FINAL'!F39+'Task 3-1_FINAL'!F39+'Task 3-2_FINAL'!F39+'Task 3-3_FINAL'!F39+'Task 3-4_FINAL'!F39+'Task 3-5'!F39+'Task 2-2_FINAL'!F39+'Task 2-3_FINAL'!F39+'Task 2-4_FINAL'!F39+'Task 2-5_FINAL'!F39+'Task 1-3'!F39</f>
        <v>0</v>
      </c>
      <c r="G39" s="234">
        <f>'Task 1-1_FINAL'!G39+'Task 1-2_FINAL'!G39+'Task 2-1_FINAL'!G39+'Task 3-1_FINAL'!G39+'Task 3-2_FINAL'!G39+'Task 3-3_FINAL'!G39+'Task 3-4_FINAL'!G39+'Task 3-5'!G39+'Task 2-2_FINAL'!G39+'Task 2-3_FINAL'!G39+'Task 2-4_FINAL'!G39+'Task 2-5_FINAL'!G39+'Task 1-3'!G39</f>
        <v>0</v>
      </c>
      <c r="H39" s="234">
        <f>'Task 1-1_FINAL'!H39+'Task 1-2_FINAL'!H39+'Task 2-1_FINAL'!H39+'Task 3-1_FINAL'!H39+'Task 3-2_FINAL'!H39+'Task 3-3_FINAL'!H39+'Task 3-4_FINAL'!H39+'Task 3-5'!H39+'Task 2-2_FINAL'!H39+'Task 2-3_FINAL'!H39+'Task 2-4_FINAL'!H39+'Task 2-5_FINAL'!H39+'Task 1-3'!H39</f>
        <v>0</v>
      </c>
      <c r="I39" s="234">
        <f>'Task 1-1_FINAL'!I39+'Task 1-2_FINAL'!I39+'Task 2-1_FINAL'!I39+'Task 3-1_FINAL'!I39+'Task 3-2_FINAL'!I39+'Task 3-3_FINAL'!I39+'Task 3-4_FINAL'!I39+'Task 3-5'!I39+'Task 2-2_FINAL'!I39+'Task 2-3_FINAL'!I39+'Task 2-4_FINAL'!I39+'Task 2-5_FINAL'!I39+'Task 1-3'!I39</f>
        <v>0</v>
      </c>
      <c r="J39" s="234">
        <f>'Task 1-1_FINAL'!J39+'Task 1-2_FINAL'!J39+'Task 2-1_FINAL'!J39+'Task 3-1_FINAL'!J39+'Task 3-2_FINAL'!J39+'Task 3-3_FINAL'!J39+'Task 3-4_FINAL'!J39+'Task 3-5'!J39+'Task 2-2_FINAL'!J39+'Task 2-3_FINAL'!J39+'Task 2-4_FINAL'!J39+'Task 2-5_FINAL'!J39+'Task 1-3'!J39</f>
        <v>0</v>
      </c>
      <c r="K39" s="234">
        <f>'Task 1-1_FINAL'!K39+'Task 1-2_FINAL'!K39+'Task 2-1_FINAL'!K39+'Task 3-1_FINAL'!K39+'Task 3-2_FINAL'!K39+'Task 3-3_FINAL'!K39+'Task 3-4_FINAL'!K39+'Task 3-5'!K39+'Task 2-2_FINAL'!K39+'Task 2-3_FINAL'!K39+'Task 2-4_FINAL'!K39+'Task 2-5_FINAL'!K39+'Task 1-3'!K39</f>
        <v>0</v>
      </c>
      <c r="L39" s="234">
        <f>'Task 1-1_FINAL'!L39+'Task 1-2_FINAL'!L39+'Task 2-1_FINAL'!L39+'Task 3-1_FINAL'!L39+'Task 3-2_FINAL'!L39+'Task 3-3_FINAL'!L39+'Task 3-4_FINAL'!L39+'Task 3-5'!L39+'Task 2-2_FINAL'!L39+'Task 2-3_FINAL'!L39+'Task 2-4_FINAL'!L39+'Task 2-5_FINAL'!L39+'Task 1-3'!L39</f>
        <v>0</v>
      </c>
      <c r="N39" s="218">
        <f>'Task 1-1_FINAL'!N39+'Task 1-2_FINAL'!N39+'Task 2-1_FINAL'!N39+'Task 3-1_FINAL'!N39+'Task 3-2_FINAL'!N39+'Task 3-3_FINAL'!N39+'Task 3-4_FINAL'!N39+'Task 3-5'!N39+'Task 2-2_FINAL'!N39+'Task 2-3_FINAL'!N39+'Task 2-4_FINAL'!N39+'Task 2-5_FINAL'!N39+'Task 1-3'!N39</f>
        <v>0</v>
      </c>
      <c r="O39" s="14">
        <f t="shared" ref="O39:O56" si="2">C39-N39</f>
        <v>0</v>
      </c>
    </row>
    <row r="40" spans="1:15" s="15" customFormat="1" ht="12.75" customHeight="1" x14ac:dyDescent="0.4">
      <c r="A40" s="260" t="s">
        <v>76</v>
      </c>
      <c r="B40" s="260"/>
      <c r="C40" s="234">
        <f>'Task 1-1_FINAL'!C40+'Task 1-2_FINAL'!C40+'Task 2-1_FINAL'!C40+'Task 3-1_FINAL'!C40+'Task 3-2_FINAL'!C40+'Task 3-3_FINAL'!C40+'Task 3-4_FINAL'!C40+'Task 3-5'!C40+'Task 2-2_FINAL'!C40+'Task 2-3_FINAL'!C40+'Task 2-4_FINAL'!C40+'Task 2-5_FINAL'!C40+'Task 1-3'!C40</f>
        <v>0</v>
      </c>
      <c r="D40" s="234">
        <f>'Task 1-1_FINAL'!D40+'Task 1-2_FINAL'!D40+'Task 2-1_FINAL'!D40+'Task 3-1_FINAL'!D40+'Task 3-2_FINAL'!D40+'Task 3-3_FINAL'!D40+'Task 3-4_FINAL'!D40+'Task 3-5'!D40+'Task 2-2_FINAL'!D40+'Task 2-3_FINAL'!D40+'Task 2-4_FINAL'!D40+'Task 2-5_FINAL'!D40+'Task 1-3'!D40</f>
        <v>0</v>
      </c>
      <c r="E40" s="234">
        <f>'Task 1-1_FINAL'!E40+'Task 1-2_FINAL'!E40+'Task 2-1_FINAL'!E40+'Task 3-1_FINAL'!E40+'Task 3-2_FINAL'!E40+'Task 3-3_FINAL'!E40+'Task 3-4_FINAL'!E40+'Task 3-5'!E40+'Task 2-2_FINAL'!E40+'Task 2-3_FINAL'!E40+'Task 2-4_FINAL'!E40+'Task 2-5_FINAL'!E40+'Task 1-3'!E40</f>
        <v>0</v>
      </c>
      <c r="F40" s="234">
        <f>'Task 1-1_FINAL'!F40+'Task 1-2_FINAL'!F40+'Task 2-1_FINAL'!F40+'Task 3-1_FINAL'!F40+'Task 3-2_FINAL'!F40+'Task 3-3_FINAL'!F40+'Task 3-4_FINAL'!F40+'Task 3-5'!F40+'Task 2-2_FINAL'!F40+'Task 2-3_FINAL'!F40+'Task 2-4_FINAL'!F40+'Task 2-5_FINAL'!F40+'Task 1-3'!F40</f>
        <v>0</v>
      </c>
      <c r="G40" s="234">
        <f>'Task 1-1_FINAL'!G40+'Task 1-2_FINAL'!G40+'Task 2-1_FINAL'!G40+'Task 3-1_FINAL'!G40+'Task 3-2_FINAL'!G40+'Task 3-3_FINAL'!G40+'Task 3-4_FINAL'!G40+'Task 3-5'!G40+'Task 2-2_FINAL'!G40+'Task 2-3_FINAL'!G40+'Task 2-4_FINAL'!G40+'Task 2-5_FINAL'!G40+'Task 1-3'!G40</f>
        <v>0</v>
      </c>
      <c r="H40" s="234">
        <f>'Task 1-1_FINAL'!H40+'Task 1-2_FINAL'!H40+'Task 2-1_FINAL'!H40+'Task 3-1_FINAL'!H40+'Task 3-2_FINAL'!H40+'Task 3-3_FINAL'!H40+'Task 3-4_FINAL'!H40+'Task 3-5'!H40+'Task 2-2_FINAL'!H40+'Task 2-3_FINAL'!H40+'Task 2-4_FINAL'!H40+'Task 2-5_FINAL'!H40+'Task 1-3'!H40</f>
        <v>0</v>
      </c>
      <c r="I40" s="234">
        <f>'Task 1-1_FINAL'!I40+'Task 1-2_FINAL'!I40+'Task 2-1_FINAL'!I40+'Task 3-1_FINAL'!I40+'Task 3-2_FINAL'!I40+'Task 3-3_FINAL'!I40+'Task 3-4_FINAL'!I40+'Task 3-5'!I40+'Task 2-2_FINAL'!I40+'Task 2-3_FINAL'!I40+'Task 2-4_FINAL'!I40+'Task 2-5_FINAL'!I40+'Task 1-3'!I40</f>
        <v>0</v>
      </c>
      <c r="J40" s="234">
        <f>'Task 1-1_FINAL'!J40+'Task 1-2_FINAL'!J40+'Task 2-1_FINAL'!J40+'Task 3-1_FINAL'!J40+'Task 3-2_FINAL'!J40+'Task 3-3_FINAL'!J40+'Task 3-4_FINAL'!J40+'Task 3-5'!J40+'Task 2-2_FINAL'!J40+'Task 2-3_FINAL'!J40+'Task 2-4_FINAL'!J40+'Task 2-5_FINAL'!J40+'Task 1-3'!J40</f>
        <v>0</v>
      </c>
      <c r="K40" s="234">
        <f>'Task 1-1_FINAL'!K40+'Task 1-2_FINAL'!K40+'Task 2-1_FINAL'!K40+'Task 3-1_FINAL'!K40+'Task 3-2_FINAL'!K40+'Task 3-3_FINAL'!K40+'Task 3-4_FINAL'!K40+'Task 3-5'!K40+'Task 2-2_FINAL'!K40+'Task 2-3_FINAL'!K40+'Task 2-4_FINAL'!K40+'Task 2-5_FINAL'!K40+'Task 1-3'!K40</f>
        <v>0</v>
      </c>
      <c r="L40" s="234">
        <f>'Task 1-1_FINAL'!L40+'Task 1-2_FINAL'!L40+'Task 2-1_FINAL'!L40+'Task 3-1_FINAL'!L40+'Task 3-2_FINAL'!L40+'Task 3-3_FINAL'!L40+'Task 3-4_FINAL'!L40+'Task 3-5'!L40+'Task 2-2_FINAL'!L40+'Task 2-3_FINAL'!L40+'Task 2-4_FINAL'!L40+'Task 2-5_FINAL'!L40+'Task 1-3'!L40</f>
        <v>0</v>
      </c>
      <c r="N40" s="218">
        <f>'Task 1-1_FINAL'!N40+'Task 1-2_FINAL'!N40+'Task 2-1_FINAL'!N40+'Task 3-1_FINAL'!N40+'Task 3-2_FINAL'!N40+'Task 3-3_FINAL'!N40+'Task 3-4_FINAL'!N40+'Task 3-5'!N40+'Task 2-2_FINAL'!N40+'Task 2-3_FINAL'!N40+'Task 2-4_FINAL'!N40+'Task 2-5_FINAL'!N40+'Task 1-3'!N40</f>
        <v>0</v>
      </c>
      <c r="O40" s="14">
        <f t="shared" si="2"/>
        <v>0</v>
      </c>
    </row>
    <row r="41" spans="1:15" s="15" customFormat="1" ht="12.75" customHeight="1" x14ac:dyDescent="0.4">
      <c r="A41" s="260" t="s">
        <v>77</v>
      </c>
      <c r="B41" s="260"/>
      <c r="C41" s="234">
        <f>'Task 1-1_FINAL'!C41+'Task 1-2_FINAL'!C41+'Task 2-1_FINAL'!C41+'Task 3-1_FINAL'!C41+'Task 3-2_FINAL'!C41+'Task 3-3_FINAL'!C41+'Task 3-4_FINAL'!C41+'Task 3-5'!C41+'Task 2-2_FINAL'!C41+'Task 2-3_FINAL'!C41+'Task 2-4_FINAL'!C41+'Task 2-5_FINAL'!C41+'Task 1-3'!C41</f>
        <v>0</v>
      </c>
      <c r="D41" s="234">
        <f>'Task 1-1_FINAL'!D41+'Task 1-2_FINAL'!D41+'Task 2-1_FINAL'!D41+'Task 3-1_FINAL'!D41+'Task 3-2_FINAL'!D41+'Task 3-3_FINAL'!D41+'Task 3-4_FINAL'!D41+'Task 3-5'!D41+'Task 2-2_FINAL'!D41+'Task 2-3_FINAL'!D41+'Task 2-4_FINAL'!D41+'Task 2-5_FINAL'!D41+'Task 1-3'!D41</f>
        <v>0</v>
      </c>
      <c r="E41" s="234">
        <f>'Task 1-1_FINAL'!E41+'Task 1-2_FINAL'!E41+'Task 2-1_FINAL'!E41+'Task 3-1_FINAL'!E41+'Task 3-2_FINAL'!E41+'Task 3-3_FINAL'!E41+'Task 3-4_FINAL'!E41+'Task 3-5'!E41+'Task 2-2_FINAL'!E41+'Task 2-3_FINAL'!E41+'Task 2-4_FINAL'!E41+'Task 2-5_FINAL'!E41+'Task 1-3'!E41</f>
        <v>0</v>
      </c>
      <c r="F41" s="234">
        <f>'Task 1-1_FINAL'!F41+'Task 1-2_FINAL'!F41+'Task 2-1_FINAL'!F41+'Task 3-1_FINAL'!F41+'Task 3-2_FINAL'!F41+'Task 3-3_FINAL'!F41+'Task 3-4_FINAL'!F41+'Task 3-5'!F41+'Task 2-2_FINAL'!F41+'Task 2-3_FINAL'!F41+'Task 2-4_FINAL'!F41+'Task 2-5_FINAL'!F41+'Task 1-3'!F41</f>
        <v>0</v>
      </c>
      <c r="G41" s="234">
        <f>'Task 1-1_FINAL'!G41+'Task 1-2_FINAL'!G41+'Task 2-1_FINAL'!G41+'Task 3-1_FINAL'!G41+'Task 3-2_FINAL'!G41+'Task 3-3_FINAL'!G41+'Task 3-4_FINAL'!G41+'Task 3-5'!G41+'Task 2-2_FINAL'!G41+'Task 2-3_FINAL'!G41+'Task 2-4_FINAL'!G41+'Task 2-5_FINAL'!G41+'Task 1-3'!G41</f>
        <v>0</v>
      </c>
      <c r="H41" s="234">
        <f>'Task 1-1_FINAL'!H41+'Task 1-2_FINAL'!H41+'Task 2-1_FINAL'!H41+'Task 3-1_FINAL'!H41+'Task 3-2_FINAL'!H41+'Task 3-3_FINAL'!H41+'Task 3-4_FINAL'!H41+'Task 3-5'!H41+'Task 2-2_FINAL'!H41+'Task 2-3_FINAL'!H41+'Task 2-4_FINAL'!H41+'Task 2-5_FINAL'!H41+'Task 1-3'!H41</f>
        <v>0</v>
      </c>
      <c r="I41" s="234">
        <f>'Task 1-1_FINAL'!I41+'Task 1-2_FINAL'!I41+'Task 2-1_FINAL'!I41+'Task 3-1_FINAL'!I41+'Task 3-2_FINAL'!I41+'Task 3-3_FINAL'!I41+'Task 3-4_FINAL'!I41+'Task 3-5'!I41+'Task 2-2_FINAL'!I41+'Task 2-3_FINAL'!I41+'Task 2-4_FINAL'!I41+'Task 2-5_FINAL'!I41+'Task 1-3'!I41</f>
        <v>0</v>
      </c>
      <c r="J41" s="234">
        <f>'Task 1-1_FINAL'!J41+'Task 1-2_FINAL'!J41+'Task 2-1_FINAL'!J41+'Task 3-1_FINAL'!J41+'Task 3-2_FINAL'!J41+'Task 3-3_FINAL'!J41+'Task 3-4_FINAL'!J41+'Task 3-5'!J41+'Task 2-2_FINAL'!J41+'Task 2-3_FINAL'!J41+'Task 2-4_FINAL'!J41+'Task 2-5_FINAL'!J41+'Task 1-3'!J41</f>
        <v>0</v>
      </c>
      <c r="K41" s="234">
        <f>'Task 1-1_FINAL'!K41+'Task 1-2_FINAL'!K41+'Task 2-1_FINAL'!K41+'Task 3-1_FINAL'!K41+'Task 3-2_FINAL'!K41+'Task 3-3_FINAL'!K41+'Task 3-4_FINAL'!K41+'Task 3-5'!K41+'Task 2-2_FINAL'!K41+'Task 2-3_FINAL'!K41+'Task 2-4_FINAL'!K41+'Task 2-5_FINAL'!K41+'Task 1-3'!K41</f>
        <v>0</v>
      </c>
      <c r="L41" s="234">
        <f>'Task 1-1_FINAL'!L41+'Task 1-2_FINAL'!L41+'Task 2-1_FINAL'!L41+'Task 3-1_FINAL'!L41+'Task 3-2_FINAL'!L41+'Task 3-3_FINAL'!L41+'Task 3-4_FINAL'!L41+'Task 3-5'!L41+'Task 2-2_FINAL'!L41+'Task 2-3_FINAL'!L41+'Task 2-4_FINAL'!L41+'Task 2-5_FINAL'!L41+'Task 1-3'!L41</f>
        <v>0</v>
      </c>
      <c r="N41" s="218">
        <f>'Task 1-1_FINAL'!N41+'Task 1-2_FINAL'!N41+'Task 2-1_FINAL'!N41+'Task 3-1_FINAL'!N41+'Task 3-2_FINAL'!N41+'Task 3-3_FINAL'!N41+'Task 3-4_FINAL'!N41+'Task 3-5'!N41+'Task 2-2_FINAL'!N41+'Task 2-3_FINAL'!N41+'Task 2-4_FINAL'!N41+'Task 2-5_FINAL'!N41+'Task 1-3'!N41</f>
        <v>0</v>
      </c>
      <c r="O41" s="14">
        <f t="shared" si="2"/>
        <v>0</v>
      </c>
    </row>
    <row r="42" spans="1:15" s="15" customFormat="1" ht="12.75" x14ac:dyDescent="0.4">
      <c r="A42" s="260" t="s">
        <v>78</v>
      </c>
      <c r="B42" s="260"/>
      <c r="C42" s="234">
        <f>'Task 1-1_FINAL'!C42+'Task 1-2_FINAL'!C42+'Task 2-1_FINAL'!C42+'Task 3-1_FINAL'!C42+'Task 3-2_FINAL'!C42+'Task 3-3_FINAL'!C42+'Task 3-4_FINAL'!C42+'Task 3-5'!C42+'Task 2-2_FINAL'!C42+'Task 2-3_FINAL'!C42+'Task 2-4_FINAL'!C42+'Task 2-5_FINAL'!C42+'Task 1-3'!C42</f>
        <v>0</v>
      </c>
      <c r="D42" s="234">
        <f>'Task 1-1_FINAL'!D42+'Task 1-2_FINAL'!D42+'Task 2-1_FINAL'!D42+'Task 3-1_FINAL'!D42+'Task 3-2_FINAL'!D42+'Task 3-3_FINAL'!D42+'Task 3-4_FINAL'!D42+'Task 3-5'!D42+'Task 2-2_FINAL'!D42+'Task 2-3_FINAL'!D42+'Task 2-4_FINAL'!D42+'Task 2-5_FINAL'!D42+'Task 1-3'!D42</f>
        <v>0</v>
      </c>
      <c r="E42" s="234">
        <f>'Task 1-1_FINAL'!E42+'Task 1-2_FINAL'!E42+'Task 2-1_FINAL'!E42+'Task 3-1_FINAL'!E42+'Task 3-2_FINAL'!E42+'Task 3-3_FINAL'!E42+'Task 3-4_FINAL'!E42+'Task 3-5'!E42+'Task 2-2_FINAL'!E42+'Task 2-3_FINAL'!E42+'Task 2-4_FINAL'!E42+'Task 2-5_FINAL'!E42+'Task 1-3'!E42</f>
        <v>0</v>
      </c>
      <c r="F42" s="234">
        <f>'Task 1-1_FINAL'!F42+'Task 1-2_FINAL'!F42+'Task 2-1_FINAL'!F42+'Task 3-1_FINAL'!F42+'Task 3-2_FINAL'!F42+'Task 3-3_FINAL'!F42+'Task 3-4_FINAL'!F42+'Task 3-5'!F42+'Task 2-2_FINAL'!F42+'Task 2-3_FINAL'!F42+'Task 2-4_FINAL'!F42+'Task 2-5_FINAL'!F42+'Task 1-3'!F42</f>
        <v>0</v>
      </c>
      <c r="G42" s="234">
        <f>'Task 1-1_FINAL'!G42+'Task 1-2_FINAL'!G42+'Task 2-1_FINAL'!G42+'Task 3-1_FINAL'!G42+'Task 3-2_FINAL'!G42+'Task 3-3_FINAL'!G42+'Task 3-4_FINAL'!G42+'Task 3-5'!G42+'Task 2-2_FINAL'!G42+'Task 2-3_FINAL'!G42+'Task 2-4_FINAL'!G42+'Task 2-5_FINAL'!G42+'Task 1-3'!G42</f>
        <v>0</v>
      </c>
      <c r="H42" s="234">
        <f>'Task 1-1_FINAL'!H42+'Task 1-2_FINAL'!H42+'Task 2-1_FINAL'!H42+'Task 3-1_FINAL'!H42+'Task 3-2_FINAL'!H42+'Task 3-3_FINAL'!H42+'Task 3-4_FINAL'!H42+'Task 3-5'!H42+'Task 2-2_FINAL'!H42+'Task 2-3_FINAL'!H42+'Task 2-4_FINAL'!H42+'Task 2-5_FINAL'!H42+'Task 1-3'!H42</f>
        <v>0</v>
      </c>
      <c r="I42" s="234">
        <f>'Task 1-1_FINAL'!I42+'Task 1-2_FINAL'!I42+'Task 2-1_FINAL'!I42+'Task 3-1_FINAL'!I42+'Task 3-2_FINAL'!I42+'Task 3-3_FINAL'!I42+'Task 3-4_FINAL'!I42+'Task 3-5'!I42+'Task 2-2_FINAL'!I42+'Task 2-3_FINAL'!I42+'Task 2-4_FINAL'!I42+'Task 2-5_FINAL'!I42+'Task 1-3'!I42</f>
        <v>0</v>
      </c>
      <c r="J42" s="234">
        <f>'Task 1-1_FINAL'!J42+'Task 1-2_FINAL'!J42+'Task 2-1_FINAL'!J42+'Task 3-1_FINAL'!J42+'Task 3-2_FINAL'!J42+'Task 3-3_FINAL'!J42+'Task 3-4_FINAL'!J42+'Task 3-5'!J42+'Task 2-2_FINAL'!J42+'Task 2-3_FINAL'!J42+'Task 2-4_FINAL'!J42+'Task 2-5_FINAL'!J42+'Task 1-3'!J42</f>
        <v>0</v>
      </c>
      <c r="K42" s="234">
        <f>'Task 1-1_FINAL'!K42+'Task 1-2_FINAL'!K42+'Task 2-1_FINAL'!K42+'Task 3-1_FINAL'!K42+'Task 3-2_FINAL'!K42+'Task 3-3_FINAL'!K42+'Task 3-4_FINAL'!K42+'Task 3-5'!K42+'Task 2-2_FINAL'!K42+'Task 2-3_FINAL'!K42+'Task 2-4_FINAL'!K42+'Task 2-5_FINAL'!K42+'Task 1-3'!K42</f>
        <v>0</v>
      </c>
      <c r="L42" s="234">
        <f>'Task 1-1_FINAL'!L42+'Task 1-2_FINAL'!L42+'Task 2-1_FINAL'!L42+'Task 3-1_FINAL'!L42+'Task 3-2_FINAL'!L42+'Task 3-3_FINAL'!L42+'Task 3-4_FINAL'!L42+'Task 3-5'!L42+'Task 2-2_FINAL'!L42+'Task 2-3_FINAL'!L42+'Task 2-4_FINAL'!L42+'Task 2-5_FINAL'!L42+'Task 1-3'!L42</f>
        <v>0</v>
      </c>
      <c r="N42" s="218">
        <f>'Task 1-1_FINAL'!N42+'Task 1-2_FINAL'!N42+'Task 2-1_FINAL'!N42+'Task 3-1_FINAL'!N42+'Task 3-2_FINAL'!N42+'Task 3-3_FINAL'!N42+'Task 3-4_FINAL'!N42+'Task 3-5'!N42+'Task 2-2_FINAL'!N42+'Task 2-3_FINAL'!N42+'Task 2-4_FINAL'!N42+'Task 2-5_FINAL'!N42+'Task 1-3'!N42</f>
        <v>0</v>
      </c>
      <c r="O42" s="14">
        <f t="shared" si="2"/>
        <v>0</v>
      </c>
    </row>
    <row r="43" spans="1:15" s="15" customFormat="1" ht="12.75" customHeight="1" x14ac:dyDescent="0.4">
      <c r="A43" s="260" t="s">
        <v>79</v>
      </c>
      <c r="B43" s="260"/>
      <c r="C43" s="234">
        <f>'Task 1-1_FINAL'!C43+'Task 1-2_FINAL'!C43+'Task 2-1_FINAL'!C43+'Task 3-1_FINAL'!C43+'Task 3-2_FINAL'!C43+'Task 3-3_FINAL'!C43+'Task 3-4_FINAL'!C43+'Task 3-5'!C43+'Task 2-2_FINAL'!C43+'Task 2-3_FINAL'!C43+'Task 2-4_FINAL'!C43+'Task 2-5_FINAL'!C43+'Task 1-3'!C43</f>
        <v>0</v>
      </c>
      <c r="D43" s="234">
        <f>'Task 1-1_FINAL'!D43+'Task 1-2_FINAL'!D43+'Task 2-1_FINAL'!D43+'Task 3-1_FINAL'!D43+'Task 3-2_FINAL'!D43+'Task 3-3_FINAL'!D43+'Task 3-4_FINAL'!D43+'Task 3-5'!D43+'Task 2-2_FINAL'!D43+'Task 2-3_FINAL'!D43+'Task 2-4_FINAL'!D43+'Task 2-5_FINAL'!D43+'Task 1-3'!D43</f>
        <v>0</v>
      </c>
      <c r="E43" s="234">
        <f>'Task 1-1_FINAL'!E43+'Task 1-2_FINAL'!E43+'Task 2-1_FINAL'!E43+'Task 3-1_FINAL'!E43+'Task 3-2_FINAL'!E43+'Task 3-3_FINAL'!E43+'Task 3-4_FINAL'!E43+'Task 3-5'!E43+'Task 2-2_FINAL'!E43+'Task 2-3_FINAL'!E43+'Task 2-4_FINAL'!E43+'Task 2-5_FINAL'!E43+'Task 1-3'!E43</f>
        <v>98.5</v>
      </c>
      <c r="F43" s="234">
        <f>'Task 1-1_FINAL'!F43+'Task 1-2_FINAL'!F43+'Task 2-1_FINAL'!F43+'Task 3-1_FINAL'!F43+'Task 3-2_FINAL'!F43+'Task 3-3_FINAL'!F43+'Task 3-4_FINAL'!F43+'Task 3-5'!F43+'Task 2-2_FINAL'!F43+'Task 2-3_FINAL'!F43+'Task 2-4_FINAL'!F43+'Task 2-5_FINAL'!F43+'Task 1-3'!F43</f>
        <v>476</v>
      </c>
      <c r="G43" s="234">
        <f>'Task 1-1_FINAL'!G43+'Task 1-2_FINAL'!G43+'Task 2-1_FINAL'!G43+'Task 3-1_FINAL'!G43+'Task 3-2_FINAL'!G43+'Task 3-3_FINAL'!G43+'Task 3-4_FINAL'!G43+'Task 3-5'!G43+'Task 2-2_FINAL'!G43+'Task 2-3_FINAL'!G43+'Task 2-4_FINAL'!G43+'Task 2-5_FINAL'!G43+'Task 1-3'!G43</f>
        <v>0</v>
      </c>
      <c r="H43" s="234">
        <f>'Task 1-1_FINAL'!H43+'Task 1-2_FINAL'!H43+'Task 2-1_FINAL'!H43+'Task 3-1_FINAL'!H43+'Task 3-2_FINAL'!H43+'Task 3-3_FINAL'!H43+'Task 3-4_FINAL'!H43+'Task 3-5'!H43+'Task 2-2_FINAL'!H43+'Task 2-3_FINAL'!H43+'Task 2-4_FINAL'!H43+'Task 2-5_FINAL'!H43+'Task 1-3'!H43</f>
        <v>0</v>
      </c>
      <c r="I43" s="234">
        <f>'Task 1-1_FINAL'!I43+'Task 1-2_FINAL'!I43+'Task 2-1_FINAL'!I43+'Task 3-1_FINAL'!I43+'Task 3-2_FINAL'!I43+'Task 3-3_FINAL'!I43+'Task 3-4_FINAL'!I43+'Task 3-5'!I43+'Task 2-2_FINAL'!I43+'Task 2-3_FINAL'!I43+'Task 2-4_FINAL'!I43+'Task 2-5_FINAL'!I43+'Task 1-3'!I43</f>
        <v>132</v>
      </c>
      <c r="J43" s="234">
        <f>'Task 1-1_FINAL'!J43+'Task 1-2_FINAL'!J43+'Task 2-1_FINAL'!J43+'Task 3-1_FINAL'!J43+'Task 3-2_FINAL'!J43+'Task 3-3_FINAL'!J43+'Task 3-4_FINAL'!J43+'Task 3-5'!J43+'Task 2-2_FINAL'!J43+'Task 2-3_FINAL'!J43+'Task 2-4_FINAL'!J43+'Task 2-5_FINAL'!J43+'Task 1-3'!J43</f>
        <v>230.5</v>
      </c>
      <c r="K43" s="234">
        <f>'Task 1-1_FINAL'!K43+'Task 1-2_FINAL'!K43+'Task 2-1_FINAL'!K43+'Task 3-1_FINAL'!K43+'Task 3-2_FINAL'!K43+'Task 3-3_FINAL'!K43+'Task 3-4_FINAL'!K43+'Task 3-5'!K43+'Task 2-2_FINAL'!K43+'Task 2-3_FINAL'!K43+'Task 2-4_FINAL'!K43+'Task 2-5_FINAL'!K43+'Task 1-3'!K43</f>
        <v>884</v>
      </c>
      <c r="L43" s="234">
        <f>'Task 1-1_FINAL'!L43+'Task 1-2_FINAL'!L43+'Task 2-1_FINAL'!L43+'Task 3-1_FINAL'!L43+'Task 3-2_FINAL'!L43+'Task 3-3_FINAL'!L43+'Task 3-4_FINAL'!L43+'Task 3-5'!L43+'Task 2-2_FINAL'!L43+'Task 2-3_FINAL'!L43+'Task 2-4_FINAL'!L43+'Task 2-5_FINAL'!L43+'Task 1-3'!L43</f>
        <v>0</v>
      </c>
      <c r="N43" s="218">
        <f>'Task 1-1_FINAL'!N43+'Task 1-2_FINAL'!N43+'Task 2-1_FINAL'!N43+'Task 3-1_FINAL'!N43+'Task 3-2_FINAL'!N43+'Task 3-3_FINAL'!N43+'Task 3-4_FINAL'!N43+'Task 3-5'!N43+'Task 2-2_FINAL'!N43+'Task 2-3_FINAL'!N43+'Task 2-4_FINAL'!N43+'Task 2-5_FINAL'!N43+'Task 1-3'!N43</f>
        <v>0</v>
      </c>
      <c r="O43" s="14">
        <f t="shared" si="2"/>
        <v>0</v>
      </c>
    </row>
    <row r="44" spans="1:15" s="15" customFormat="1" ht="12.75" customHeight="1" x14ac:dyDescent="0.4">
      <c r="A44" s="260" t="s">
        <v>80</v>
      </c>
      <c r="B44" s="260"/>
      <c r="C44" s="234">
        <f>'Task 1-1_FINAL'!C44+'Task 1-2_FINAL'!C44+'Task 2-1_FINAL'!C44+'Task 3-1_FINAL'!C44+'Task 3-2_FINAL'!C44+'Task 3-3_FINAL'!C44+'Task 3-4_FINAL'!C44+'Task 3-5'!C44+'Task 2-2_FINAL'!C44+'Task 2-3_FINAL'!C44+'Task 2-4_FINAL'!C44+'Task 2-5_FINAL'!C44+'Task 1-3'!C44</f>
        <v>0</v>
      </c>
      <c r="D44" s="234">
        <f>'Task 1-1_FINAL'!D44+'Task 1-2_FINAL'!D44+'Task 2-1_FINAL'!D44+'Task 3-1_FINAL'!D44+'Task 3-2_FINAL'!D44+'Task 3-3_FINAL'!D44+'Task 3-4_FINAL'!D44+'Task 3-5'!D44+'Task 2-2_FINAL'!D44+'Task 2-3_FINAL'!D44+'Task 2-4_FINAL'!D44+'Task 2-5_FINAL'!D44+'Task 1-3'!D44</f>
        <v>0</v>
      </c>
      <c r="E44" s="234">
        <f>'Task 1-1_FINAL'!E44+'Task 1-2_FINAL'!E44+'Task 2-1_FINAL'!E44+'Task 3-1_FINAL'!E44+'Task 3-2_FINAL'!E44+'Task 3-3_FINAL'!E44+'Task 3-4_FINAL'!E44+'Task 3-5'!E44+'Task 2-2_FINAL'!E44+'Task 2-3_FINAL'!E44+'Task 2-4_FINAL'!E44+'Task 2-5_FINAL'!E44+'Task 1-3'!E44</f>
        <v>183</v>
      </c>
      <c r="F44" s="234">
        <f>'Task 1-1_FINAL'!F44+'Task 1-2_FINAL'!F44+'Task 2-1_FINAL'!F44+'Task 3-1_FINAL'!F44+'Task 3-2_FINAL'!F44+'Task 3-3_FINAL'!F44+'Task 3-4_FINAL'!F44+'Task 3-5'!F44+'Task 2-2_FINAL'!F44+'Task 2-3_FINAL'!F44+'Task 2-4_FINAL'!F44+'Task 2-5_FINAL'!F44+'Task 1-3'!F44</f>
        <v>476</v>
      </c>
      <c r="G44" s="234">
        <f>'Task 1-1_FINAL'!G44+'Task 1-2_FINAL'!G44+'Task 2-1_FINAL'!G44+'Task 3-1_FINAL'!G44+'Task 3-2_FINAL'!G44+'Task 3-3_FINAL'!G44+'Task 3-4_FINAL'!G44+'Task 3-5'!G44+'Task 2-2_FINAL'!G44+'Task 2-3_FINAL'!G44+'Task 2-4_FINAL'!G44+'Task 2-5_FINAL'!G44+'Task 1-3'!G44</f>
        <v>0</v>
      </c>
      <c r="H44" s="234">
        <f>'Task 1-1_FINAL'!H44+'Task 1-2_FINAL'!H44+'Task 2-1_FINAL'!H44+'Task 3-1_FINAL'!H44+'Task 3-2_FINAL'!H44+'Task 3-3_FINAL'!H44+'Task 3-4_FINAL'!H44+'Task 3-5'!H44+'Task 2-2_FINAL'!H44+'Task 2-3_FINAL'!H44+'Task 2-4_FINAL'!H44+'Task 2-5_FINAL'!H44+'Task 1-3'!H44</f>
        <v>0</v>
      </c>
      <c r="I44" s="234">
        <f>'Task 1-1_FINAL'!I44+'Task 1-2_FINAL'!I44+'Task 2-1_FINAL'!I44+'Task 3-1_FINAL'!I44+'Task 3-2_FINAL'!I44+'Task 3-3_FINAL'!I44+'Task 3-4_FINAL'!I44+'Task 3-5'!I44+'Task 2-2_FINAL'!I44+'Task 2-3_FINAL'!I44+'Task 2-4_FINAL'!I44+'Task 2-5_FINAL'!I44+'Task 1-3'!I44</f>
        <v>132</v>
      </c>
      <c r="J44" s="234">
        <f>'Task 1-1_FINAL'!J44+'Task 1-2_FINAL'!J44+'Task 2-1_FINAL'!J44+'Task 3-1_FINAL'!J44+'Task 3-2_FINAL'!J44+'Task 3-3_FINAL'!J44+'Task 3-4_FINAL'!J44+'Task 3-5'!J44+'Task 2-2_FINAL'!J44+'Task 2-3_FINAL'!J44+'Task 2-4_FINAL'!J44+'Task 2-5_FINAL'!J44+'Task 1-3'!J44</f>
        <v>315</v>
      </c>
      <c r="K44" s="234">
        <f>'Task 1-1_FINAL'!K44+'Task 1-2_FINAL'!K44+'Task 2-1_FINAL'!K44+'Task 3-1_FINAL'!K44+'Task 3-2_FINAL'!K44+'Task 3-3_FINAL'!K44+'Task 3-4_FINAL'!K44+'Task 3-5'!K44+'Task 2-2_FINAL'!K44+'Task 2-3_FINAL'!K44+'Task 2-4_FINAL'!K44+'Task 2-5_FINAL'!K44+'Task 1-3'!K44</f>
        <v>884</v>
      </c>
      <c r="L44" s="234">
        <f>'Task 1-1_FINAL'!L44+'Task 1-2_FINAL'!L44+'Task 2-1_FINAL'!L44+'Task 3-1_FINAL'!L44+'Task 3-2_FINAL'!L44+'Task 3-3_FINAL'!L44+'Task 3-4_FINAL'!L44+'Task 3-5'!L44+'Task 2-2_FINAL'!L44+'Task 2-3_FINAL'!L44+'Task 2-4_FINAL'!L44+'Task 2-5_FINAL'!L44+'Task 1-3'!L44</f>
        <v>0</v>
      </c>
      <c r="N44" s="218">
        <f>'Task 1-1_FINAL'!N44+'Task 1-2_FINAL'!N44+'Task 2-1_FINAL'!N44+'Task 3-1_FINAL'!N44+'Task 3-2_FINAL'!N44+'Task 3-3_FINAL'!N44+'Task 3-4_FINAL'!N44+'Task 3-5'!N44+'Task 2-2_FINAL'!N44+'Task 2-3_FINAL'!N44+'Task 2-4_FINAL'!N44+'Task 2-5_FINAL'!N44+'Task 1-3'!N44</f>
        <v>0</v>
      </c>
      <c r="O44" s="14">
        <f t="shared" si="2"/>
        <v>0</v>
      </c>
    </row>
    <row r="45" spans="1:15" s="15" customFormat="1" ht="12.75" x14ac:dyDescent="0.4">
      <c r="A45" s="260" t="s">
        <v>81</v>
      </c>
      <c r="B45" s="260"/>
      <c r="C45" s="234">
        <f>'Task 1-1_FINAL'!C45+'Task 1-2_FINAL'!C45+'Task 2-1_FINAL'!C45+'Task 3-1_FINAL'!C45+'Task 3-2_FINAL'!C45+'Task 3-3_FINAL'!C45+'Task 3-4_FINAL'!C45+'Task 3-5'!C45+'Task 2-2_FINAL'!C45+'Task 2-3_FINAL'!C45+'Task 2-4_FINAL'!C45+'Task 2-5_FINAL'!C45+'Task 1-3'!C45</f>
        <v>0</v>
      </c>
      <c r="D45" s="234">
        <f>'Task 1-1_FINAL'!D45+'Task 1-2_FINAL'!D45+'Task 2-1_FINAL'!D45+'Task 3-1_FINAL'!D45+'Task 3-2_FINAL'!D45+'Task 3-3_FINAL'!D45+'Task 3-4_FINAL'!D45+'Task 3-5'!D45+'Task 2-2_FINAL'!D45+'Task 2-3_FINAL'!D45+'Task 2-4_FINAL'!D45+'Task 2-5_FINAL'!D45+'Task 1-3'!D45</f>
        <v>0</v>
      </c>
      <c r="E45" s="234">
        <f>'Task 1-1_FINAL'!E45+'Task 1-2_FINAL'!E45+'Task 2-1_FINAL'!E45+'Task 3-1_FINAL'!E45+'Task 3-2_FINAL'!E45+'Task 3-3_FINAL'!E45+'Task 3-4_FINAL'!E45+'Task 3-5'!E45+'Task 2-2_FINAL'!E45+'Task 2-3_FINAL'!E45+'Task 2-4_FINAL'!E45+'Task 2-5_FINAL'!E45+'Task 1-3'!E45</f>
        <v>36</v>
      </c>
      <c r="F45" s="234">
        <f>'Task 1-1_FINAL'!F45+'Task 1-2_FINAL'!F45+'Task 2-1_FINAL'!F45+'Task 3-1_FINAL'!F45+'Task 3-2_FINAL'!F45+'Task 3-3_FINAL'!F45+'Task 3-4_FINAL'!F45+'Task 3-5'!F45+'Task 2-2_FINAL'!F45+'Task 2-3_FINAL'!F45+'Task 2-4_FINAL'!F45+'Task 2-5_FINAL'!F45+'Task 1-3'!F45</f>
        <v>0</v>
      </c>
      <c r="G45" s="234">
        <f>'Task 1-1_FINAL'!G45+'Task 1-2_FINAL'!G45+'Task 2-1_FINAL'!G45+'Task 3-1_FINAL'!G45+'Task 3-2_FINAL'!G45+'Task 3-3_FINAL'!G45+'Task 3-4_FINAL'!G45+'Task 3-5'!G45+'Task 2-2_FINAL'!G45+'Task 2-3_FINAL'!G45+'Task 2-4_FINAL'!G45+'Task 2-5_FINAL'!G45+'Task 1-3'!G45</f>
        <v>0</v>
      </c>
      <c r="H45" s="234">
        <f>'Task 1-1_FINAL'!H45+'Task 1-2_FINAL'!H45+'Task 2-1_FINAL'!H45+'Task 3-1_FINAL'!H45+'Task 3-2_FINAL'!H45+'Task 3-3_FINAL'!H45+'Task 3-4_FINAL'!H45+'Task 3-5'!H45+'Task 2-2_FINAL'!H45+'Task 2-3_FINAL'!H45+'Task 2-4_FINAL'!H45+'Task 2-5_FINAL'!H45+'Task 1-3'!H45</f>
        <v>0</v>
      </c>
      <c r="I45" s="234">
        <f>'Task 1-1_FINAL'!I45+'Task 1-2_FINAL'!I45+'Task 2-1_FINAL'!I45+'Task 3-1_FINAL'!I45+'Task 3-2_FINAL'!I45+'Task 3-3_FINAL'!I45+'Task 3-4_FINAL'!I45+'Task 3-5'!I45+'Task 2-2_FINAL'!I45+'Task 2-3_FINAL'!I45+'Task 2-4_FINAL'!I45+'Task 2-5_FINAL'!I45+'Task 1-3'!I45</f>
        <v>0</v>
      </c>
      <c r="J45" s="234">
        <f>'Task 1-1_FINAL'!J45+'Task 1-2_FINAL'!J45+'Task 2-1_FINAL'!J45+'Task 3-1_FINAL'!J45+'Task 3-2_FINAL'!J45+'Task 3-3_FINAL'!J45+'Task 3-4_FINAL'!J45+'Task 3-5'!J45+'Task 2-2_FINAL'!J45+'Task 2-3_FINAL'!J45+'Task 2-4_FINAL'!J45+'Task 2-5_FINAL'!J45+'Task 1-3'!J45</f>
        <v>36</v>
      </c>
      <c r="K45" s="234">
        <f>'Task 1-1_FINAL'!K45+'Task 1-2_FINAL'!K45+'Task 2-1_FINAL'!K45+'Task 3-1_FINAL'!K45+'Task 3-2_FINAL'!K45+'Task 3-3_FINAL'!K45+'Task 3-4_FINAL'!K45+'Task 3-5'!K45+'Task 2-2_FINAL'!K45+'Task 2-3_FINAL'!K45+'Task 2-4_FINAL'!K45+'Task 2-5_FINAL'!K45+'Task 1-3'!K45</f>
        <v>0</v>
      </c>
      <c r="L45" s="234">
        <f>'Task 1-1_FINAL'!L45+'Task 1-2_FINAL'!L45+'Task 2-1_FINAL'!L45+'Task 3-1_FINAL'!L45+'Task 3-2_FINAL'!L45+'Task 3-3_FINAL'!L45+'Task 3-4_FINAL'!L45+'Task 3-5'!L45+'Task 2-2_FINAL'!L45+'Task 2-3_FINAL'!L45+'Task 2-4_FINAL'!L45+'Task 2-5_FINAL'!L45+'Task 1-3'!L45</f>
        <v>0</v>
      </c>
      <c r="N45" s="218">
        <f>'Task 1-1_FINAL'!N45+'Task 1-2_FINAL'!N45+'Task 2-1_FINAL'!N45+'Task 3-1_FINAL'!N45+'Task 3-2_FINAL'!N45+'Task 3-3_FINAL'!N45+'Task 3-4_FINAL'!N45+'Task 3-5'!N45+'Task 2-2_FINAL'!N45+'Task 2-3_FINAL'!N45+'Task 2-4_FINAL'!N45+'Task 2-5_FINAL'!N45+'Task 1-3'!N45</f>
        <v>0</v>
      </c>
      <c r="O45" s="14">
        <f t="shared" si="2"/>
        <v>0</v>
      </c>
    </row>
    <row r="46" spans="1:15" s="15" customFormat="1" ht="12.75" customHeight="1" x14ac:dyDescent="0.4">
      <c r="A46" s="260" t="s">
        <v>82</v>
      </c>
      <c r="B46" s="260"/>
      <c r="C46" s="234">
        <f>'Task 1-1_FINAL'!C46+'Task 1-2_FINAL'!C46+'Task 2-1_FINAL'!C46+'Task 3-1_FINAL'!C46+'Task 3-2_FINAL'!C46+'Task 3-3_FINAL'!C46+'Task 3-4_FINAL'!C46+'Task 3-5'!C46+'Task 2-2_FINAL'!C46+'Task 2-3_FINAL'!C46+'Task 2-4_FINAL'!C46+'Task 2-5_FINAL'!C46+'Task 1-3'!C46</f>
        <v>0</v>
      </c>
      <c r="D46" s="234">
        <f>'Task 1-1_FINAL'!D46+'Task 1-2_FINAL'!D46+'Task 2-1_FINAL'!D46+'Task 3-1_FINAL'!D46+'Task 3-2_FINAL'!D46+'Task 3-3_FINAL'!D46+'Task 3-4_FINAL'!D46+'Task 3-5'!D46+'Task 2-2_FINAL'!D46+'Task 2-3_FINAL'!D46+'Task 2-4_FINAL'!D46+'Task 2-5_FINAL'!D46+'Task 1-3'!D46</f>
        <v>0</v>
      </c>
      <c r="E46" s="234">
        <f>'Task 1-1_FINAL'!E46+'Task 1-2_FINAL'!E46+'Task 2-1_FINAL'!E46+'Task 3-1_FINAL'!E46+'Task 3-2_FINAL'!E46+'Task 3-3_FINAL'!E46+'Task 3-4_FINAL'!E46+'Task 3-5'!E46+'Task 2-2_FINAL'!E46+'Task 2-3_FINAL'!E46+'Task 2-4_FINAL'!E46+'Task 2-5_FINAL'!E46+'Task 1-3'!E46</f>
        <v>0</v>
      </c>
      <c r="F46" s="234">
        <f>'Task 1-1_FINAL'!F46+'Task 1-2_FINAL'!F46+'Task 2-1_FINAL'!F46+'Task 3-1_FINAL'!F46+'Task 3-2_FINAL'!F46+'Task 3-3_FINAL'!F46+'Task 3-4_FINAL'!F46+'Task 3-5'!F46+'Task 2-2_FINAL'!F46+'Task 2-3_FINAL'!F46+'Task 2-4_FINAL'!F46+'Task 2-5_FINAL'!F46+'Task 1-3'!F46</f>
        <v>0</v>
      </c>
      <c r="G46" s="234">
        <f>'Task 1-1_FINAL'!G46+'Task 1-2_FINAL'!G46+'Task 2-1_FINAL'!G46+'Task 3-1_FINAL'!G46+'Task 3-2_FINAL'!G46+'Task 3-3_FINAL'!G46+'Task 3-4_FINAL'!G46+'Task 3-5'!G46+'Task 2-2_FINAL'!G46+'Task 2-3_FINAL'!G46+'Task 2-4_FINAL'!G46+'Task 2-5_FINAL'!G46+'Task 1-3'!G46</f>
        <v>0</v>
      </c>
      <c r="H46" s="234">
        <f>'Task 1-1_FINAL'!H46+'Task 1-2_FINAL'!H46+'Task 2-1_FINAL'!H46+'Task 3-1_FINAL'!H46+'Task 3-2_FINAL'!H46+'Task 3-3_FINAL'!H46+'Task 3-4_FINAL'!H46+'Task 3-5'!H46+'Task 2-2_FINAL'!H46+'Task 2-3_FINAL'!H46+'Task 2-4_FINAL'!H46+'Task 2-5_FINAL'!H46+'Task 1-3'!H46</f>
        <v>0</v>
      </c>
      <c r="I46" s="234">
        <f>'Task 1-1_FINAL'!I46+'Task 1-2_FINAL'!I46+'Task 2-1_FINAL'!I46+'Task 3-1_FINAL'!I46+'Task 3-2_FINAL'!I46+'Task 3-3_FINAL'!I46+'Task 3-4_FINAL'!I46+'Task 3-5'!I46+'Task 2-2_FINAL'!I46+'Task 2-3_FINAL'!I46+'Task 2-4_FINAL'!I46+'Task 2-5_FINAL'!I46+'Task 1-3'!I46</f>
        <v>0</v>
      </c>
      <c r="J46" s="234">
        <f>'Task 1-1_FINAL'!J46+'Task 1-2_FINAL'!J46+'Task 2-1_FINAL'!J46+'Task 3-1_FINAL'!J46+'Task 3-2_FINAL'!J46+'Task 3-3_FINAL'!J46+'Task 3-4_FINAL'!J46+'Task 3-5'!J46+'Task 2-2_FINAL'!J46+'Task 2-3_FINAL'!J46+'Task 2-4_FINAL'!J46+'Task 2-5_FINAL'!J46+'Task 1-3'!J46</f>
        <v>0</v>
      </c>
      <c r="K46" s="234">
        <f>'Task 1-1_FINAL'!K46+'Task 1-2_FINAL'!K46+'Task 2-1_FINAL'!K46+'Task 3-1_FINAL'!K46+'Task 3-2_FINAL'!K46+'Task 3-3_FINAL'!K46+'Task 3-4_FINAL'!K46+'Task 3-5'!K46+'Task 2-2_FINAL'!K46+'Task 2-3_FINAL'!K46+'Task 2-4_FINAL'!K46+'Task 2-5_FINAL'!K46+'Task 1-3'!K46</f>
        <v>0</v>
      </c>
      <c r="L46" s="234">
        <f>'Task 1-1_FINAL'!L46+'Task 1-2_FINAL'!L46+'Task 2-1_FINAL'!L46+'Task 3-1_FINAL'!L46+'Task 3-2_FINAL'!L46+'Task 3-3_FINAL'!L46+'Task 3-4_FINAL'!L46+'Task 3-5'!L46+'Task 2-2_FINAL'!L46+'Task 2-3_FINAL'!L46+'Task 2-4_FINAL'!L46+'Task 2-5_FINAL'!L46+'Task 1-3'!L46</f>
        <v>0</v>
      </c>
      <c r="N46" s="218">
        <f>'Task 1-1_FINAL'!N46+'Task 1-2_FINAL'!N46+'Task 2-1_FINAL'!N46+'Task 3-1_FINAL'!N46+'Task 3-2_FINAL'!N46+'Task 3-3_FINAL'!N46+'Task 3-4_FINAL'!N46+'Task 3-5'!N46+'Task 2-2_FINAL'!N46+'Task 2-3_FINAL'!N46+'Task 2-4_FINAL'!N46+'Task 2-5_FINAL'!N46+'Task 1-3'!N46</f>
        <v>0</v>
      </c>
      <c r="O46" s="14">
        <f t="shared" si="2"/>
        <v>0</v>
      </c>
    </row>
    <row r="47" spans="1:15" s="15" customFormat="1" ht="12.75" customHeight="1" x14ac:dyDescent="0.4">
      <c r="A47" s="260" t="s">
        <v>83</v>
      </c>
      <c r="B47" s="260"/>
      <c r="C47" s="234">
        <f>'Task 1-1_FINAL'!C47+'Task 1-2_FINAL'!C47+'Task 2-1_FINAL'!C47+'Task 3-1_FINAL'!C47+'Task 3-2_FINAL'!C47+'Task 3-3_FINAL'!C47+'Task 3-4_FINAL'!C47+'Task 3-5'!C47+'Task 2-2_FINAL'!C47+'Task 2-3_FINAL'!C47+'Task 2-4_FINAL'!C47+'Task 2-5_FINAL'!C47+'Task 1-3'!C47</f>
        <v>0</v>
      </c>
      <c r="D47" s="234">
        <f>'Task 1-1_FINAL'!D47+'Task 1-2_FINAL'!D47+'Task 2-1_FINAL'!D47+'Task 3-1_FINAL'!D47+'Task 3-2_FINAL'!D47+'Task 3-3_FINAL'!D47+'Task 3-4_FINAL'!D47+'Task 3-5'!D47+'Task 2-2_FINAL'!D47+'Task 2-3_FINAL'!D47+'Task 2-4_FINAL'!D47+'Task 2-5_FINAL'!D47+'Task 1-3'!D47</f>
        <v>0</v>
      </c>
      <c r="E47" s="234">
        <f>'Task 1-1_FINAL'!E47+'Task 1-2_FINAL'!E47+'Task 2-1_FINAL'!E47+'Task 3-1_FINAL'!E47+'Task 3-2_FINAL'!E47+'Task 3-3_FINAL'!E47+'Task 3-4_FINAL'!E47+'Task 3-5'!E47+'Task 2-2_FINAL'!E47+'Task 2-3_FINAL'!E47+'Task 2-4_FINAL'!E47+'Task 2-5_FINAL'!E47+'Task 1-3'!E47</f>
        <v>0</v>
      </c>
      <c r="F47" s="234">
        <f>'Task 1-1_FINAL'!F47+'Task 1-2_FINAL'!F47+'Task 2-1_FINAL'!F47+'Task 3-1_FINAL'!F47+'Task 3-2_FINAL'!F47+'Task 3-3_FINAL'!F47+'Task 3-4_FINAL'!F47+'Task 3-5'!F47+'Task 2-2_FINAL'!F47+'Task 2-3_FINAL'!F47+'Task 2-4_FINAL'!F47+'Task 2-5_FINAL'!F47+'Task 1-3'!F47</f>
        <v>0</v>
      </c>
      <c r="G47" s="234">
        <f>'Task 1-1_FINAL'!G47+'Task 1-2_FINAL'!G47+'Task 2-1_FINAL'!G47+'Task 3-1_FINAL'!G47+'Task 3-2_FINAL'!G47+'Task 3-3_FINAL'!G47+'Task 3-4_FINAL'!G47+'Task 3-5'!G47+'Task 2-2_FINAL'!G47+'Task 2-3_FINAL'!G47+'Task 2-4_FINAL'!G47+'Task 2-5_FINAL'!G47+'Task 1-3'!G47</f>
        <v>0</v>
      </c>
      <c r="H47" s="234">
        <f>'Task 1-1_FINAL'!H47+'Task 1-2_FINAL'!H47+'Task 2-1_FINAL'!H47+'Task 3-1_FINAL'!H47+'Task 3-2_FINAL'!H47+'Task 3-3_FINAL'!H47+'Task 3-4_FINAL'!H47+'Task 3-5'!H47+'Task 2-2_FINAL'!H47+'Task 2-3_FINAL'!H47+'Task 2-4_FINAL'!H47+'Task 2-5_FINAL'!H47+'Task 1-3'!H47</f>
        <v>0</v>
      </c>
      <c r="I47" s="234">
        <f>'Task 1-1_FINAL'!I47+'Task 1-2_FINAL'!I47+'Task 2-1_FINAL'!I47+'Task 3-1_FINAL'!I47+'Task 3-2_FINAL'!I47+'Task 3-3_FINAL'!I47+'Task 3-4_FINAL'!I47+'Task 3-5'!I47+'Task 2-2_FINAL'!I47+'Task 2-3_FINAL'!I47+'Task 2-4_FINAL'!I47+'Task 2-5_FINAL'!I47+'Task 1-3'!I47</f>
        <v>0</v>
      </c>
      <c r="J47" s="234">
        <f>'Task 1-1_FINAL'!J47+'Task 1-2_FINAL'!J47+'Task 2-1_FINAL'!J47+'Task 3-1_FINAL'!J47+'Task 3-2_FINAL'!J47+'Task 3-3_FINAL'!J47+'Task 3-4_FINAL'!J47+'Task 3-5'!J47+'Task 2-2_FINAL'!J47+'Task 2-3_FINAL'!J47+'Task 2-4_FINAL'!J47+'Task 2-5_FINAL'!J47+'Task 1-3'!J47</f>
        <v>0</v>
      </c>
      <c r="K47" s="234">
        <f>'Task 1-1_FINAL'!K47+'Task 1-2_FINAL'!K47+'Task 2-1_FINAL'!K47+'Task 3-1_FINAL'!K47+'Task 3-2_FINAL'!K47+'Task 3-3_FINAL'!K47+'Task 3-4_FINAL'!K47+'Task 3-5'!K47+'Task 2-2_FINAL'!K47+'Task 2-3_FINAL'!K47+'Task 2-4_FINAL'!K47+'Task 2-5_FINAL'!K47+'Task 1-3'!K47</f>
        <v>0</v>
      </c>
      <c r="L47" s="234">
        <f>'Task 1-1_FINAL'!L47+'Task 1-2_FINAL'!L47+'Task 2-1_FINAL'!L47+'Task 3-1_FINAL'!L47+'Task 3-2_FINAL'!L47+'Task 3-3_FINAL'!L47+'Task 3-4_FINAL'!L47+'Task 3-5'!L47+'Task 2-2_FINAL'!L47+'Task 2-3_FINAL'!L47+'Task 2-4_FINAL'!L47+'Task 2-5_FINAL'!L47+'Task 1-3'!L47</f>
        <v>0</v>
      </c>
      <c r="N47" s="218">
        <f>'Task 1-1_FINAL'!N47+'Task 1-2_FINAL'!N47+'Task 2-1_FINAL'!N47+'Task 3-1_FINAL'!N47+'Task 3-2_FINAL'!N47+'Task 3-3_FINAL'!N47+'Task 3-4_FINAL'!N47+'Task 3-5'!N47+'Task 2-2_FINAL'!N47+'Task 2-3_FINAL'!N47+'Task 2-4_FINAL'!N47+'Task 2-5_FINAL'!N47+'Task 1-3'!N47</f>
        <v>0</v>
      </c>
      <c r="O47" s="14">
        <f t="shared" si="2"/>
        <v>0</v>
      </c>
    </row>
    <row r="48" spans="1:15" s="15" customFormat="1" ht="12.75" customHeight="1" x14ac:dyDescent="0.4">
      <c r="A48" s="260" t="s">
        <v>84</v>
      </c>
      <c r="B48" s="260"/>
      <c r="C48" s="234">
        <f>'Task 1-1_FINAL'!C48+'Task 1-2_FINAL'!C48+'Task 2-1_FINAL'!C48+'Task 3-1_FINAL'!C48+'Task 3-2_FINAL'!C48+'Task 3-3_FINAL'!C48+'Task 3-4_FINAL'!C48+'Task 3-5'!C48+'Task 2-2_FINAL'!C48+'Task 2-3_FINAL'!C48+'Task 2-4_FINAL'!C48+'Task 2-5_FINAL'!C48+'Task 1-3'!C48</f>
        <v>0</v>
      </c>
      <c r="D48" s="234">
        <f>'Task 1-1_FINAL'!D48+'Task 1-2_FINAL'!D48+'Task 2-1_FINAL'!D48+'Task 3-1_FINAL'!D48+'Task 3-2_FINAL'!D48+'Task 3-3_FINAL'!D48+'Task 3-4_FINAL'!D48+'Task 3-5'!D48+'Task 2-2_FINAL'!D48+'Task 2-3_FINAL'!D48+'Task 2-4_FINAL'!D48+'Task 2-5_FINAL'!D48+'Task 1-3'!D48</f>
        <v>0</v>
      </c>
      <c r="E48" s="234">
        <f>'Task 1-1_FINAL'!E48+'Task 1-2_FINAL'!E48+'Task 2-1_FINAL'!E48+'Task 3-1_FINAL'!E48+'Task 3-2_FINAL'!E48+'Task 3-3_FINAL'!E48+'Task 3-4_FINAL'!E48+'Task 3-5'!E48+'Task 2-2_FINAL'!E48+'Task 2-3_FINAL'!E48+'Task 2-4_FINAL'!E48+'Task 2-5_FINAL'!E48+'Task 1-3'!E48</f>
        <v>77.25</v>
      </c>
      <c r="F48" s="234">
        <f>'Task 1-1_FINAL'!F48+'Task 1-2_FINAL'!F48+'Task 2-1_FINAL'!F48+'Task 3-1_FINAL'!F48+'Task 3-2_FINAL'!F48+'Task 3-3_FINAL'!F48+'Task 3-4_FINAL'!F48+'Task 3-5'!F48+'Task 2-2_FINAL'!F48+'Task 2-3_FINAL'!F48+'Task 2-4_FINAL'!F48+'Task 2-5_FINAL'!F48+'Task 1-3'!F48</f>
        <v>99</v>
      </c>
      <c r="G48" s="234">
        <f>'Task 1-1_FINAL'!G48+'Task 1-2_FINAL'!G48+'Task 2-1_FINAL'!G48+'Task 3-1_FINAL'!G48+'Task 3-2_FINAL'!G48+'Task 3-3_FINAL'!G48+'Task 3-4_FINAL'!G48+'Task 3-5'!G48+'Task 2-2_FINAL'!G48+'Task 2-3_FINAL'!G48+'Task 2-4_FINAL'!G48+'Task 2-5_FINAL'!G48+'Task 1-3'!G48</f>
        <v>0</v>
      </c>
      <c r="H48" s="234">
        <f>'Task 1-1_FINAL'!H48+'Task 1-2_FINAL'!H48+'Task 2-1_FINAL'!H48+'Task 3-1_FINAL'!H48+'Task 3-2_FINAL'!H48+'Task 3-3_FINAL'!H48+'Task 3-4_FINAL'!H48+'Task 3-5'!H48+'Task 2-2_FINAL'!H48+'Task 2-3_FINAL'!H48+'Task 2-4_FINAL'!H48+'Task 2-5_FINAL'!H48+'Task 1-3'!H48</f>
        <v>0</v>
      </c>
      <c r="I48" s="234">
        <f>'Task 1-1_FINAL'!I48+'Task 1-2_FINAL'!I48+'Task 2-1_FINAL'!I48+'Task 3-1_FINAL'!I48+'Task 3-2_FINAL'!I48+'Task 3-3_FINAL'!I48+'Task 3-4_FINAL'!I48+'Task 3-5'!I48+'Task 2-2_FINAL'!I48+'Task 2-3_FINAL'!I48+'Task 2-4_FINAL'!I48+'Task 2-5_FINAL'!I48+'Task 1-3'!I48</f>
        <v>0</v>
      </c>
      <c r="J48" s="234">
        <f>'Task 1-1_FINAL'!J48+'Task 1-2_FINAL'!J48+'Task 2-1_FINAL'!J48+'Task 3-1_FINAL'!J48+'Task 3-2_FINAL'!J48+'Task 3-3_FINAL'!J48+'Task 3-4_FINAL'!J48+'Task 3-5'!J48+'Task 2-2_FINAL'!J48+'Task 2-3_FINAL'!J48+'Task 2-4_FINAL'!J48+'Task 2-5_FINAL'!J48+'Task 1-3'!J48</f>
        <v>77.25</v>
      </c>
      <c r="K48" s="234">
        <f>'Task 1-1_FINAL'!K48+'Task 1-2_FINAL'!K48+'Task 2-1_FINAL'!K48+'Task 3-1_FINAL'!K48+'Task 3-2_FINAL'!K48+'Task 3-3_FINAL'!K48+'Task 3-4_FINAL'!K48+'Task 3-5'!K48+'Task 2-2_FINAL'!K48+'Task 2-3_FINAL'!K48+'Task 2-4_FINAL'!K48+'Task 2-5_FINAL'!K48+'Task 1-3'!K48</f>
        <v>122</v>
      </c>
      <c r="L48" s="234">
        <f>'Task 1-1_FINAL'!L48+'Task 1-2_FINAL'!L48+'Task 2-1_FINAL'!L48+'Task 3-1_FINAL'!L48+'Task 3-2_FINAL'!L48+'Task 3-3_FINAL'!L48+'Task 3-4_FINAL'!L48+'Task 3-5'!L48+'Task 2-2_FINAL'!L48+'Task 2-3_FINAL'!L48+'Task 2-4_FINAL'!L48+'Task 2-5_FINAL'!L48+'Task 1-3'!L48</f>
        <v>0</v>
      </c>
      <c r="N48" s="218">
        <f>'Task 1-1_FINAL'!N48+'Task 1-2_FINAL'!N48+'Task 2-1_FINAL'!N48+'Task 3-1_FINAL'!N48+'Task 3-2_FINAL'!N48+'Task 3-3_FINAL'!N48+'Task 3-4_FINAL'!N48+'Task 3-5'!N48+'Task 2-2_FINAL'!N48+'Task 2-3_FINAL'!N48+'Task 2-4_FINAL'!N48+'Task 2-5_FINAL'!N48+'Task 1-3'!N48</f>
        <v>0</v>
      </c>
      <c r="O48" s="14">
        <f t="shared" si="2"/>
        <v>0</v>
      </c>
    </row>
    <row r="49" spans="1:15" s="15" customFormat="1" ht="12.75" customHeight="1" x14ac:dyDescent="0.4">
      <c r="A49" s="260" t="s">
        <v>85</v>
      </c>
      <c r="B49" s="260"/>
      <c r="C49" s="234">
        <f>'Task 1-1_FINAL'!C49+'Task 1-2_FINAL'!C49+'Task 2-1_FINAL'!C49+'Task 3-1_FINAL'!C49+'Task 3-2_FINAL'!C49+'Task 3-3_FINAL'!C49+'Task 3-4_FINAL'!C49+'Task 3-5'!C49+'Task 2-2_FINAL'!C49+'Task 2-3_FINAL'!C49+'Task 2-4_FINAL'!C49+'Task 2-5_FINAL'!C49+'Task 1-3'!C49</f>
        <v>0</v>
      </c>
      <c r="D49" s="234">
        <f>'Task 1-1_FINAL'!D49+'Task 1-2_FINAL'!D49+'Task 2-1_FINAL'!D49+'Task 3-1_FINAL'!D49+'Task 3-2_FINAL'!D49+'Task 3-3_FINAL'!D49+'Task 3-4_FINAL'!D49+'Task 3-5'!D49+'Task 2-2_FINAL'!D49+'Task 2-3_FINAL'!D49+'Task 2-4_FINAL'!D49+'Task 2-5_FINAL'!D49+'Task 1-3'!D49</f>
        <v>0</v>
      </c>
      <c r="E49" s="234">
        <f>'Task 1-1_FINAL'!E49+'Task 1-2_FINAL'!E49+'Task 2-1_FINAL'!E49+'Task 3-1_FINAL'!E49+'Task 3-2_FINAL'!E49+'Task 3-3_FINAL'!E49+'Task 3-4_FINAL'!E49+'Task 3-5'!E49+'Task 2-2_FINAL'!E49+'Task 2-3_FINAL'!E49+'Task 2-4_FINAL'!E49+'Task 2-5_FINAL'!E49+'Task 1-3'!E49</f>
        <v>44.66</v>
      </c>
      <c r="F49" s="234">
        <f>'Task 1-1_FINAL'!F49+'Task 1-2_FINAL'!F49+'Task 2-1_FINAL'!F49+'Task 3-1_FINAL'!F49+'Task 3-2_FINAL'!F49+'Task 3-3_FINAL'!F49+'Task 3-4_FINAL'!F49+'Task 3-5'!F49+'Task 2-2_FINAL'!F49+'Task 2-3_FINAL'!F49+'Task 2-4_FINAL'!F49+'Task 2-5_FINAL'!F49+'Task 1-3'!F49</f>
        <v>0</v>
      </c>
      <c r="G49" s="234">
        <f>'Task 1-1_FINAL'!G49+'Task 1-2_FINAL'!G49+'Task 2-1_FINAL'!G49+'Task 3-1_FINAL'!G49+'Task 3-2_FINAL'!G49+'Task 3-3_FINAL'!G49+'Task 3-4_FINAL'!G49+'Task 3-5'!G49+'Task 2-2_FINAL'!G49+'Task 2-3_FINAL'!G49+'Task 2-4_FINAL'!G49+'Task 2-5_FINAL'!G49+'Task 1-3'!G49</f>
        <v>0</v>
      </c>
      <c r="H49" s="234">
        <f>'Task 1-1_FINAL'!H49+'Task 1-2_FINAL'!H49+'Task 2-1_FINAL'!H49+'Task 3-1_FINAL'!H49+'Task 3-2_FINAL'!H49+'Task 3-3_FINAL'!H49+'Task 3-4_FINAL'!H49+'Task 3-5'!H49+'Task 2-2_FINAL'!H49+'Task 2-3_FINAL'!H49+'Task 2-4_FINAL'!H49+'Task 2-5_FINAL'!H49+'Task 1-3'!H49</f>
        <v>0</v>
      </c>
      <c r="I49" s="234">
        <f>'Task 1-1_FINAL'!I49+'Task 1-2_FINAL'!I49+'Task 2-1_FINAL'!I49+'Task 3-1_FINAL'!I49+'Task 3-2_FINAL'!I49+'Task 3-3_FINAL'!I49+'Task 3-4_FINAL'!I49+'Task 3-5'!I49+'Task 2-2_FINAL'!I49+'Task 2-3_FINAL'!I49+'Task 2-4_FINAL'!I49+'Task 2-5_FINAL'!I49+'Task 1-3'!I49</f>
        <v>0</v>
      </c>
      <c r="J49" s="234">
        <f>'Task 1-1_FINAL'!J49+'Task 1-2_FINAL'!J49+'Task 2-1_FINAL'!J49+'Task 3-1_FINAL'!J49+'Task 3-2_FINAL'!J49+'Task 3-3_FINAL'!J49+'Task 3-4_FINAL'!J49+'Task 3-5'!J49+'Task 2-2_FINAL'!J49+'Task 2-3_FINAL'!J49+'Task 2-4_FINAL'!J49+'Task 2-5_FINAL'!J49+'Task 1-3'!J49</f>
        <v>44.66</v>
      </c>
      <c r="K49" s="234">
        <f>'Task 1-1_FINAL'!K49+'Task 1-2_FINAL'!K49+'Task 2-1_FINAL'!K49+'Task 3-1_FINAL'!K49+'Task 3-2_FINAL'!K49+'Task 3-3_FINAL'!K49+'Task 3-4_FINAL'!K49+'Task 3-5'!K49+'Task 2-2_FINAL'!K49+'Task 2-3_FINAL'!K49+'Task 2-4_FINAL'!K49+'Task 2-5_FINAL'!K49+'Task 1-3'!K49</f>
        <v>0</v>
      </c>
      <c r="L49" s="234">
        <f>'Task 1-1_FINAL'!L49+'Task 1-2_FINAL'!L49+'Task 2-1_FINAL'!L49+'Task 3-1_FINAL'!L49+'Task 3-2_FINAL'!L49+'Task 3-3_FINAL'!L49+'Task 3-4_FINAL'!L49+'Task 3-5'!L49+'Task 2-2_FINAL'!L49+'Task 2-3_FINAL'!L49+'Task 2-4_FINAL'!L49+'Task 2-5_FINAL'!L49+'Task 1-3'!L49</f>
        <v>0</v>
      </c>
      <c r="N49" s="218">
        <f>'Task 1-1_FINAL'!N49+'Task 1-2_FINAL'!N49+'Task 2-1_FINAL'!N49+'Task 3-1_FINAL'!N49+'Task 3-2_FINAL'!N49+'Task 3-3_FINAL'!N49+'Task 3-4_FINAL'!N49+'Task 3-5'!N49+'Task 2-2_FINAL'!N49+'Task 2-3_FINAL'!N49+'Task 2-4_FINAL'!N49+'Task 2-5_FINAL'!N49+'Task 1-3'!N49</f>
        <v>0</v>
      </c>
      <c r="O49" s="14">
        <f t="shared" si="2"/>
        <v>0</v>
      </c>
    </row>
    <row r="50" spans="1:15" s="15" customFormat="1" ht="12.75" customHeight="1" x14ac:dyDescent="0.4">
      <c r="A50" s="260" t="s">
        <v>86</v>
      </c>
      <c r="B50" s="260"/>
      <c r="C50" s="234">
        <f>'Task 1-1_FINAL'!C50+'Task 1-2_FINAL'!C50+'Task 2-1_FINAL'!C50+'Task 3-1_FINAL'!C50+'Task 3-2_FINAL'!C50+'Task 3-3_FINAL'!C50+'Task 3-4_FINAL'!C50+'Task 3-5'!C50+'Task 2-2_FINAL'!C50+'Task 2-3_FINAL'!C50+'Task 2-4_FINAL'!C50+'Task 2-5_FINAL'!C50+'Task 1-3'!C50</f>
        <v>0</v>
      </c>
      <c r="D50" s="234">
        <f>'Task 1-1_FINAL'!D50+'Task 1-2_FINAL'!D50+'Task 2-1_FINAL'!D50+'Task 3-1_FINAL'!D50+'Task 3-2_FINAL'!D50+'Task 3-3_FINAL'!D50+'Task 3-4_FINAL'!D50+'Task 3-5'!D50+'Task 2-2_FINAL'!D50+'Task 2-3_FINAL'!D50+'Task 2-4_FINAL'!D50+'Task 2-5_FINAL'!D50+'Task 1-3'!D50</f>
        <v>0</v>
      </c>
      <c r="E50" s="234">
        <f>'Task 1-1_FINAL'!E50+'Task 1-2_FINAL'!E50+'Task 2-1_FINAL'!E50+'Task 3-1_FINAL'!E50+'Task 3-2_FINAL'!E50+'Task 3-3_FINAL'!E50+'Task 3-4_FINAL'!E50+'Task 3-5'!E50+'Task 2-2_FINAL'!E50+'Task 2-3_FINAL'!E50+'Task 2-4_FINAL'!E50+'Task 2-5_FINAL'!E50+'Task 1-3'!E50</f>
        <v>21.5</v>
      </c>
      <c r="F50" s="234">
        <f>'Task 1-1_FINAL'!F50+'Task 1-2_FINAL'!F50+'Task 2-1_FINAL'!F50+'Task 3-1_FINAL'!F50+'Task 3-2_FINAL'!F50+'Task 3-3_FINAL'!F50+'Task 3-4_FINAL'!F50+'Task 3-5'!F50+'Task 2-2_FINAL'!F50+'Task 2-3_FINAL'!F50+'Task 2-4_FINAL'!F50+'Task 2-5_FINAL'!F50+'Task 1-3'!F50</f>
        <v>0</v>
      </c>
      <c r="G50" s="234">
        <f>'Task 1-1_FINAL'!G50+'Task 1-2_FINAL'!G50+'Task 2-1_FINAL'!G50+'Task 3-1_FINAL'!G50+'Task 3-2_FINAL'!G50+'Task 3-3_FINAL'!G50+'Task 3-4_FINAL'!G50+'Task 3-5'!G50+'Task 2-2_FINAL'!G50+'Task 2-3_FINAL'!G50+'Task 2-4_FINAL'!G50+'Task 2-5_FINAL'!G50+'Task 1-3'!G50</f>
        <v>0</v>
      </c>
      <c r="H50" s="234">
        <f>'Task 1-1_FINAL'!H50+'Task 1-2_FINAL'!H50+'Task 2-1_FINAL'!H50+'Task 3-1_FINAL'!H50+'Task 3-2_FINAL'!H50+'Task 3-3_FINAL'!H50+'Task 3-4_FINAL'!H50+'Task 3-5'!H50+'Task 2-2_FINAL'!H50+'Task 2-3_FINAL'!H50+'Task 2-4_FINAL'!H50+'Task 2-5_FINAL'!H50+'Task 1-3'!H50</f>
        <v>0</v>
      </c>
      <c r="I50" s="234">
        <f>'Task 1-1_FINAL'!I50+'Task 1-2_FINAL'!I50+'Task 2-1_FINAL'!I50+'Task 3-1_FINAL'!I50+'Task 3-2_FINAL'!I50+'Task 3-3_FINAL'!I50+'Task 3-4_FINAL'!I50+'Task 3-5'!I50+'Task 2-2_FINAL'!I50+'Task 2-3_FINAL'!I50+'Task 2-4_FINAL'!I50+'Task 2-5_FINAL'!I50+'Task 1-3'!I50</f>
        <v>0</v>
      </c>
      <c r="J50" s="234">
        <f>'Task 1-1_FINAL'!J50+'Task 1-2_FINAL'!J50+'Task 2-1_FINAL'!J50+'Task 3-1_FINAL'!J50+'Task 3-2_FINAL'!J50+'Task 3-3_FINAL'!J50+'Task 3-4_FINAL'!J50+'Task 3-5'!J50+'Task 2-2_FINAL'!J50+'Task 2-3_FINAL'!J50+'Task 2-4_FINAL'!J50+'Task 2-5_FINAL'!J50+'Task 1-3'!J50</f>
        <v>21.5</v>
      </c>
      <c r="K50" s="234">
        <f>'Task 1-1_FINAL'!K50+'Task 1-2_FINAL'!K50+'Task 2-1_FINAL'!K50+'Task 3-1_FINAL'!K50+'Task 3-2_FINAL'!K50+'Task 3-3_FINAL'!K50+'Task 3-4_FINAL'!K50+'Task 3-5'!K50+'Task 2-2_FINAL'!K50+'Task 2-3_FINAL'!K50+'Task 2-4_FINAL'!K50+'Task 2-5_FINAL'!K50+'Task 1-3'!K50</f>
        <v>0</v>
      </c>
      <c r="L50" s="234">
        <f>'Task 1-1_FINAL'!L50+'Task 1-2_FINAL'!L50+'Task 2-1_FINAL'!L50+'Task 3-1_FINAL'!L50+'Task 3-2_FINAL'!L50+'Task 3-3_FINAL'!L50+'Task 3-4_FINAL'!L50+'Task 3-5'!L50+'Task 2-2_FINAL'!L50+'Task 2-3_FINAL'!L50+'Task 2-4_FINAL'!L50+'Task 2-5_FINAL'!L50+'Task 1-3'!L50</f>
        <v>0</v>
      </c>
      <c r="N50" s="218">
        <f>'Task 1-1_FINAL'!N50+'Task 1-2_FINAL'!N50+'Task 2-1_FINAL'!N50+'Task 3-1_FINAL'!N50+'Task 3-2_FINAL'!N50+'Task 3-3_FINAL'!N50+'Task 3-4_FINAL'!N50+'Task 3-5'!N50+'Task 2-2_FINAL'!N50+'Task 2-3_FINAL'!N50+'Task 2-4_FINAL'!N50+'Task 2-5_FINAL'!N50+'Task 1-3'!N50</f>
        <v>0</v>
      </c>
      <c r="O50" s="14">
        <f t="shared" si="2"/>
        <v>0</v>
      </c>
    </row>
    <row r="51" spans="1:15" s="15" customFormat="1" ht="12.75" customHeight="1" x14ac:dyDescent="0.4">
      <c r="A51" s="260" t="s">
        <v>87</v>
      </c>
      <c r="B51" s="260"/>
      <c r="C51" s="234">
        <f>'Task 1-1_FINAL'!C51+'Task 1-2_FINAL'!C51+'Task 2-1_FINAL'!C51+'Task 3-1_FINAL'!C51+'Task 3-2_FINAL'!C51+'Task 3-3_FINAL'!C51+'Task 3-4_FINAL'!C51+'Task 3-5'!C51+'Task 2-2_FINAL'!C51+'Task 2-3_FINAL'!C51+'Task 2-4_FINAL'!C51+'Task 2-5_FINAL'!C51+'Task 1-3'!C51</f>
        <v>0</v>
      </c>
      <c r="D51" s="234">
        <f>'Task 1-1_FINAL'!D51+'Task 1-2_FINAL'!D51+'Task 2-1_FINAL'!D51+'Task 3-1_FINAL'!D51+'Task 3-2_FINAL'!D51+'Task 3-3_FINAL'!D51+'Task 3-4_FINAL'!D51+'Task 3-5'!D51+'Task 2-2_FINAL'!D51+'Task 2-3_FINAL'!D51+'Task 2-4_FINAL'!D51+'Task 2-5_FINAL'!D51+'Task 1-3'!D51</f>
        <v>0</v>
      </c>
      <c r="E51" s="234">
        <f>'Task 1-1_FINAL'!E51+'Task 1-2_FINAL'!E51+'Task 2-1_FINAL'!E51+'Task 3-1_FINAL'!E51+'Task 3-2_FINAL'!E51+'Task 3-3_FINAL'!E51+'Task 3-4_FINAL'!E51+'Task 3-5'!E51+'Task 2-2_FINAL'!E51+'Task 2-3_FINAL'!E51+'Task 2-4_FINAL'!E51+'Task 2-5_FINAL'!E51+'Task 1-3'!E51</f>
        <v>0</v>
      </c>
      <c r="F51" s="234">
        <f>'Task 1-1_FINAL'!F51+'Task 1-2_FINAL'!F51+'Task 2-1_FINAL'!F51+'Task 3-1_FINAL'!F51+'Task 3-2_FINAL'!F51+'Task 3-3_FINAL'!F51+'Task 3-4_FINAL'!F51+'Task 3-5'!F51+'Task 2-2_FINAL'!F51+'Task 2-3_FINAL'!F51+'Task 2-4_FINAL'!F51+'Task 2-5_FINAL'!F51+'Task 1-3'!F51</f>
        <v>0</v>
      </c>
      <c r="G51" s="234">
        <f>'Task 1-1_FINAL'!G51+'Task 1-2_FINAL'!G51+'Task 2-1_FINAL'!G51+'Task 3-1_FINAL'!G51+'Task 3-2_FINAL'!G51+'Task 3-3_FINAL'!G51+'Task 3-4_FINAL'!G51+'Task 3-5'!G51+'Task 2-2_FINAL'!G51+'Task 2-3_FINAL'!G51+'Task 2-4_FINAL'!G51+'Task 2-5_FINAL'!G51+'Task 1-3'!G51</f>
        <v>0</v>
      </c>
      <c r="H51" s="234">
        <f>'Task 1-1_FINAL'!H51+'Task 1-2_FINAL'!H51+'Task 2-1_FINAL'!H51+'Task 3-1_FINAL'!H51+'Task 3-2_FINAL'!H51+'Task 3-3_FINAL'!H51+'Task 3-4_FINAL'!H51+'Task 3-5'!H51+'Task 2-2_FINAL'!H51+'Task 2-3_FINAL'!H51+'Task 2-4_FINAL'!H51+'Task 2-5_FINAL'!H51+'Task 1-3'!H51</f>
        <v>0</v>
      </c>
      <c r="I51" s="234">
        <f>'Task 1-1_FINAL'!I51+'Task 1-2_FINAL'!I51+'Task 2-1_FINAL'!I51+'Task 3-1_FINAL'!I51+'Task 3-2_FINAL'!I51+'Task 3-3_FINAL'!I51+'Task 3-4_FINAL'!I51+'Task 3-5'!I51+'Task 2-2_FINAL'!I51+'Task 2-3_FINAL'!I51+'Task 2-4_FINAL'!I51+'Task 2-5_FINAL'!I51+'Task 1-3'!I51</f>
        <v>0</v>
      </c>
      <c r="J51" s="234">
        <f>'Task 1-1_FINAL'!J51+'Task 1-2_FINAL'!J51+'Task 2-1_FINAL'!J51+'Task 3-1_FINAL'!J51+'Task 3-2_FINAL'!J51+'Task 3-3_FINAL'!J51+'Task 3-4_FINAL'!J51+'Task 3-5'!J51+'Task 2-2_FINAL'!J51+'Task 2-3_FINAL'!J51+'Task 2-4_FINAL'!J51+'Task 2-5_FINAL'!J51+'Task 1-3'!J51</f>
        <v>0</v>
      </c>
      <c r="K51" s="234">
        <f>'Task 1-1_FINAL'!K51+'Task 1-2_FINAL'!K51+'Task 2-1_FINAL'!K51+'Task 3-1_FINAL'!K51+'Task 3-2_FINAL'!K51+'Task 3-3_FINAL'!K51+'Task 3-4_FINAL'!K51+'Task 3-5'!K51+'Task 2-2_FINAL'!K51+'Task 2-3_FINAL'!K51+'Task 2-4_FINAL'!K51+'Task 2-5_FINAL'!K51+'Task 1-3'!K51</f>
        <v>0</v>
      </c>
      <c r="L51" s="234">
        <f>'Task 1-1_FINAL'!L51+'Task 1-2_FINAL'!L51+'Task 2-1_FINAL'!L51+'Task 3-1_FINAL'!L51+'Task 3-2_FINAL'!L51+'Task 3-3_FINAL'!L51+'Task 3-4_FINAL'!L51+'Task 3-5'!L51+'Task 2-2_FINAL'!L51+'Task 2-3_FINAL'!L51+'Task 2-4_FINAL'!L51+'Task 2-5_FINAL'!L51+'Task 1-3'!L51</f>
        <v>0</v>
      </c>
      <c r="N51" s="218">
        <f>'Task 1-1_FINAL'!N51+'Task 1-2_FINAL'!N51+'Task 2-1_FINAL'!N51+'Task 3-1_FINAL'!N51+'Task 3-2_FINAL'!N51+'Task 3-3_FINAL'!N51+'Task 3-4_FINAL'!N51+'Task 3-5'!N51+'Task 2-2_FINAL'!N51+'Task 2-3_FINAL'!N51+'Task 2-4_FINAL'!N51+'Task 2-5_FINAL'!N51+'Task 1-3'!N51</f>
        <v>0</v>
      </c>
      <c r="O51" s="14">
        <f t="shared" si="2"/>
        <v>0</v>
      </c>
    </row>
    <row r="52" spans="1:15" s="15" customFormat="1" ht="12.75" customHeight="1" x14ac:dyDescent="0.4">
      <c r="A52" s="260" t="s">
        <v>88</v>
      </c>
      <c r="B52" s="260"/>
      <c r="C52" s="234">
        <f>'Task 1-1_FINAL'!C52+'Task 1-2_FINAL'!C52+'Task 2-1_FINAL'!C52+'Task 3-1_FINAL'!C52+'Task 3-2_FINAL'!C52+'Task 3-3_FINAL'!C52+'Task 3-4_FINAL'!C52+'Task 3-5'!C52+'Task 2-2_FINAL'!C52+'Task 2-3_FINAL'!C52+'Task 2-4_FINAL'!C52+'Task 2-5_FINAL'!C52+'Task 1-3'!C52</f>
        <v>0</v>
      </c>
      <c r="D52" s="234">
        <f>'Task 1-1_FINAL'!D52+'Task 1-2_FINAL'!D52+'Task 2-1_FINAL'!D52+'Task 3-1_FINAL'!D52+'Task 3-2_FINAL'!D52+'Task 3-3_FINAL'!D52+'Task 3-4_FINAL'!D52+'Task 3-5'!D52+'Task 2-2_FINAL'!D52+'Task 2-3_FINAL'!D52+'Task 2-4_FINAL'!D52+'Task 2-5_FINAL'!D52+'Task 1-3'!D52</f>
        <v>0</v>
      </c>
      <c r="E52" s="234">
        <f>'Task 1-1_FINAL'!E52+'Task 1-2_FINAL'!E52+'Task 2-1_FINAL'!E52+'Task 3-1_FINAL'!E52+'Task 3-2_FINAL'!E52+'Task 3-3_FINAL'!E52+'Task 3-4_FINAL'!E52+'Task 3-5'!E52+'Task 2-2_FINAL'!E52+'Task 2-3_FINAL'!E52+'Task 2-4_FINAL'!E52+'Task 2-5_FINAL'!E52+'Task 1-3'!E52</f>
        <v>0</v>
      </c>
      <c r="F52" s="234">
        <f>'Task 1-1_FINAL'!F52+'Task 1-2_FINAL'!F52+'Task 2-1_FINAL'!F52+'Task 3-1_FINAL'!F52+'Task 3-2_FINAL'!F52+'Task 3-3_FINAL'!F52+'Task 3-4_FINAL'!F52+'Task 3-5'!F52+'Task 2-2_FINAL'!F52+'Task 2-3_FINAL'!F52+'Task 2-4_FINAL'!F52+'Task 2-5_FINAL'!F52+'Task 1-3'!F52</f>
        <v>0</v>
      </c>
      <c r="G52" s="234">
        <f>'Task 1-1_FINAL'!G52+'Task 1-2_FINAL'!G52+'Task 2-1_FINAL'!G52+'Task 3-1_FINAL'!G52+'Task 3-2_FINAL'!G52+'Task 3-3_FINAL'!G52+'Task 3-4_FINAL'!G52+'Task 3-5'!G52+'Task 2-2_FINAL'!G52+'Task 2-3_FINAL'!G52+'Task 2-4_FINAL'!G52+'Task 2-5_FINAL'!G52+'Task 1-3'!G52</f>
        <v>0</v>
      </c>
      <c r="H52" s="234">
        <f>'Task 1-1_FINAL'!H52+'Task 1-2_FINAL'!H52+'Task 2-1_FINAL'!H52+'Task 3-1_FINAL'!H52+'Task 3-2_FINAL'!H52+'Task 3-3_FINAL'!H52+'Task 3-4_FINAL'!H52+'Task 3-5'!H52+'Task 2-2_FINAL'!H52+'Task 2-3_FINAL'!H52+'Task 2-4_FINAL'!H52+'Task 2-5_FINAL'!H52+'Task 1-3'!H52</f>
        <v>0</v>
      </c>
      <c r="I52" s="234">
        <f>'Task 1-1_FINAL'!I52+'Task 1-2_FINAL'!I52+'Task 2-1_FINAL'!I52+'Task 3-1_FINAL'!I52+'Task 3-2_FINAL'!I52+'Task 3-3_FINAL'!I52+'Task 3-4_FINAL'!I52+'Task 3-5'!I52+'Task 2-2_FINAL'!I52+'Task 2-3_FINAL'!I52+'Task 2-4_FINAL'!I52+'Task 2-5_FINAL'!I52+'Task 1-3'!I52</f>
        <v>0</v>
      </c>
      <c r="J52" s="234">
        <f>'Task 1-1_FINAL'!J52+'Task 1-2_FINAL'!J52+'Task 2-1_FINAL'!J52+'Task 3-1_FINAL'!J52+'Task 3-2_FINAL'!J52+'Task 3-3_FINAL'!J52+'Task 3-4_FINAL'!J52+'Task 3-5'!J52+'Task 2-2_FINAL'!J52+'Task 2-3_FINAL'!J52+'Task 2-4_FINAL'!J52+'Task 2-5_FINAL'!J52+'Task 1-3'!J52</f>
        <v>0</v>
      </c>
      <c r="K52" s="234">
        <f>'Task 1-1_FINAL'!K52+'Task 1-2_FINAL'!K52+'Task 2-1_FINAL'!K52+'Task 3-1_FINAL'!K52+'Task 3-2_FINAL'!K52+'Task 3-3_FINAL'!K52+'Task 3-4_FINAL'!K52+'Task 3-5'!K52+'Task 2-2_FINAL'!K52+'Task 2-3_FINAL'!K52+'Task 2-4_FINAL'!K52+'Task 2-5_FINAL'!K52+'Task 1-3'!K52</f>
        <v>0</v>
      </c>
      <c r="L52" s="234">
        <f>'Task 1-1_FINAL'!L52+'Task 1-2_FINAL'!L52+'Task 2-1_FINAL'!L52+'Task 3-1_FINAL'!L52+'Task 3-2_FINAL'!L52+'Task 3-3_FINAL'!L52+'Task 3-4_FINAL'!L52+'Task 3-5'!L52+'Task 2-2_FINAL'!L52+'Task 2-3_FINAL'!L52+'Task 2-4_FINAL'!L52+'Task 2-5_FINAL'!L52+'Task 1-3'!L52</f>
        <v>0</v>
      </c>
      <c r="N52" s="218">
        <f>'Task 1-1_FINAL'!N52+'Task 1-2_FINAL'!N52+'Task 2-1_FINAL'!N52+'Task 3-1_FINAL'!N52+'Task 3-2_FINAL'!N52+'Task 3-3_FINAL'!N52+'Task 3-4_FINAL'!N52+'Task 3-5'!N52+'Task 2-2_FINAL'!N52+'Task 2-3_FINAL'!N52+'Task 2-4_FINAL'!N52+'Task 2-5_FINAL'!N52+'Task 1-3'!N52</f>
        <v>0</v>
      </c>
      <c r="O52" s="14">
        <f t="shared" si="2"/>
        <v>0</v>
      </c>
    </row>
    <row r="53" spans="1:15" s="15" customFormat="1" ht="12.75" customHeight="1" x14ac:dyDescent="0.4">
      <c r="A53" s="260" t="s">
        <v>89</v>
      </c>
      <c r="B53" s="260"/>
      <c r="C53" s="234">
        <f>'Task 1-1_FINAL'!C53+'Task 1-2_FINAL'!C53+'Task 2-1_FINAL'!C53+'Task 3-1_FINAL'!C53+'Task 3-2_FINAL'!C53+'Task 3-3_FINAL'!C53+'Task 3-4_FINAL'!C53+'Task 3-5'!C53+'Task 2-2_FINAL'!C53+'Task 2-3_FINAL'!C53+'Task 2-4_FINAL'!C53+'Task 2-5_FINAL'!C53+'Task 1-3'!C53</f>
        <v>0</v>
      </c>
      <c r="D53" s="234">
        <f>'Task 1-1_FINAL'!D53+'Task 1-2_FINAL'!D53+'Task 2-1_FINAL'!D53+'Task 3-1_FINAL'!D53+'Task 3-2_FINAL'!D53+'Task 3-3_FINAL'!D53+'Task 3-4_FINAL'!D53+'Task 3-5'!D53+'Task 2-2_FINAL'!D53+'Task 2-3_FINAL'!D53+'Task 2-4_FINAL'!D53+'Task 2-5_FINAL'!D53+'Task 1-3'!D53</f>
        <v>0</v>
      </c>
      <c r="E53" s="234">
        <f>'Task 1-1_FINAL'!E53+'Task 1-2_FINAL'!E53+'Task 2-1_FINAL'!E53+'Task 3-1_FINAL'!E53+'Task 3-2_FINAL'!E53+'Task 3-3_FINAL'!E53+'Task 3-4_FINAL'!E53+'Task 3-5'!E53+'Task 2-2_FINAL'!E53+'Task 2-3_FINAL'!E53+'Task 2-4_FINAL'!E53+'Task 2-5_FINAL'!E53+'Task 1-3'!E53</f>
        <v>0</v>
      </c>
      <c r="F53" s="234">
        <f>'Task 1-1_FINAL'!F53+'Task 1-2_FINAL'!F53+'Task 2-1_FINAL'!F53+'Task 3-1_FINAL'!F53+'Task 3-2_FINAL'!F53+'Task 3-3_FINAL'!F53+'Task 3-4_FINAL'!F53+'Task 3-5'!F53+'Task 2-2_FINAL'!F53+'Task 2-3_FINAL'!F53+'Task 2-4_FINAL'!F53+'Task 2-5_FINAL'!F53+'Task 1-3'!F53</f>
        <v>0</v>
      </c>
      <c r="G53" s="234">
        <f>'Task 1-1_FINAL'!G53+'Task 1-2_FINAL'!G53+'Task 2-1_FINAL'!G53+'Task 3-1_FINAL'!G53+'Task 3-2_FINAL'!G53+'Task 3-3_FINAL'!G53+'Task 3-4_FINAL'!G53+'Task 3-5'!G53+'Task 2-2_FINAL'!G53+'Task 2-3_FINAL'!G53+'Task 2-4_FINAL'!G53+'Task 2-5_FINAL'!G53+'Task 1-3'!G53</f>
        <v>0</v>
      </c>
      <c r="H53" s="234">
        <f>'Task 1-1_FINAL'!H53+'Task 1-2_FINAL'!H53+'Task 2-1_FINAL'!H53+'Task 3-1_FINAL'!H53+'Task 3-2_FINAL'!H53+'Task 3-3_FINAL'!H53+'Task 3-4_FINAL'!H53+'Task 3-5'!H53+'Task 2-2_FINAL'!H53+'Task 2-3_FINAL'!H53+'Task 2-4_FINAL'!H53+'Task 2-5_FINAL'!H53+'Task 1-3'!H53</f>
        <v>0</v>
      </c>
      <c r="I53" s="234">
        <f>'Task 1-1_FINAL'!I53+'Task 1-2_FINAL'!I53+'Task 2-1_FINAL'!I53+'Task 3-1_FINAL'!I53+'Task 3-2_FINAL'!I53+'Task 3-3_FINAL'!I53+'Task 3-4_FINAL'!I53+'Task 3-5'!I53+'Task 2-2_FINAL'!I53+'Task 2-3_FINAL'!I53+'Task 2-4_FINAL'!I53+'Task 2-5_FINAL'!I53+'Task 1-3'!I53</f>
        <v>0</v>
      </c>
      <c r="J53" s="234">
        <f>'Task 1-1_FINAL'!J53+'Task 1-2_FINAL'!J53+'Task 2-1_FINAL'!J53+'Task 3-1_FINAL'!J53+'Task 3-2_FINAL'!J53+'Task 3-3_FINAL'!J53+'Task 3-4_FINAL'!J53+'Task 3-5'!J53+'Task 2-2_FINAL'!J53+'Task 2-3_FINAL'!J53+'Task 2-4_FINAL'!J53+'Task 2-5_FINAL'!J53+'Task 1-3'!J53</f>
        <v>0</v>
      </c>
      <c r="K53" s="234">
        <f>'Task 1-1_FINAL'!K53+'Task 1-2_FINAL'!K53+'Task 2-1_FINAL'!K53+'Task 3-1_FINAL'!K53+'Task 3-2_FINAL'!K53+'Task 3-3_FINAL'!K53+'Task 3-4_FINAL'!K53+'Task 3-5'!K53+'Task 2-2_FINAL'!K53+'Task 2-3_FINAL'!K53+'Task 2-4_FINAL'!K53+'Task 2-5_FINAL'!K53+'Task 1-3'!K53</f>
        <v>0</v>
      </c>
      <c r="L53" s="234">
        <f>'Task 1-1_FINAL'!L53+'Task 1-2_FINAL'!L53+'Task 2-1_FINAL'!L53+'Task 3-1_FINAL'!L53+'Task 3-2_FINAL'!L53+'Task 3-3_FINAL'!L53+'Task 3-4_FINAL'!L53+'Task 3-5'!L53+'Task 2-2_FINAL'!L53+'Task 2-3_FINAL'!L53+'Task 2-4_FINAL'!L53+'Task 2-5_FINAL'!L53+'Task 1-3'!L53</f>
        <v>0</v>
      </c>
      <c r="N53" s="218">
        <f>'Task 1-1_FINAL'!N53+'Task 1-2_FINAL'!N53+'Task 2-1_FINAL'!N53+'Task 3-1_FINAL'!N53+'Task 3-2_FINAL'!N53+'Task 3-3_FINAL'!N53+'Task 3-4_FINAL'!N53+'Task 3-5'!N53+'Task 2-2_FINAL'!N53+'Task 2-3_FINAL'!N53+'Task 2-4_FINAL'!N53+'Task 2-5_FINAL'!N53+'Task 1-3'!N53</f>
        <v>0</v>
      </c>
      <c r="O53" s="14">
        <f t="shared" si="2"/>
        <v>0</v>
      </c>
    </row>
    <row r="54" spans="1:15" s="15" customFormat="1" ht="12.75" customHeight="1" x14ac:dyDescent="0.4">
      <c r="A54" s="260" t="s">
        <v>90</v>
      </c>
      <c r="B54" s="260"/>
      <c r="C54" s="234">
        <f>'Task 1-1_FINAL'!C54+'Task 1-2_FINAL'!C54+'Task 2-1_FINAL'!C54+'Task 3-1_FINAL'!C54+'Task 3-2_FINAL'!C54+'Task 3-3_FINAL'!C54+'Task 3-4_FINAL'!C54+'Task 3-5'!C54+'Task 2-2_FINAL'!C54+'Task 2-3_FINAL'!C54+'Task 2-4_FINAL'!C54+'Task 2-5_FINAL'!C54+'Task 1-3'!C54</f>
        <v>0</v>
      </c>
      <c r="D54" s="234">
        <f>'Task 1-1_FINAL'!D54+'Task 1-2_FINAL'!D54+'Task 2-1_FINAL'!D54+'Task 3-1_FINAL'!D54+'Task 3-2_FINAL'!D54+'Task 3-3_FINAL'!D54+'Task 3-4_FINAL'!D54+'Task 3-5'!D54+'Task 2-2_FINAL'!D54+'Task 2-3_FINAL'!D54+'Task 2-4_FINAL'!D54+'Task 2-5_FINAL'!D54+'Task 1-3'!D54</f>
        <v>0</v>
      </c>
      <c r="E54" s="234">
        <f>'Task 1-1_FINAL'!E54+'Task 1-2_FINAL'!E54+'Task 2-1_FINAL'!E54+'Task 3-1_FINAL'!E54+'Task 3-2_FINAL'!E54+'Task 3-3_FINAL'!E54+'Task 3-4_FINAL'!E54+'Task 3-5'!E54+'Task 2-2_FINAL'!E54+'Task 2-3_FINAL'!E54+'Task 2-4_FINAL'!E54+'Task 2-5_FINAL'!E54+'Task 1-3'!E54</f>
        <v>0</v>
      </c>
      <c r="F54" s="234">
        <f>'Task 1-1_FINAL'!F54+'Task 1-2_FINAL'!F54+'Task 2-1_FINAL'!F54+'Task 3-1_FINAL'!F54+'Task 3-2_FINAL'!F54+'Task 3-3_FINAL'!F54+'Task 3-4_FINAL'!F54+'Task 3-5'!F54+'Task 2-2_FINAL'!F54+'Task 2-3_FINAL'!F54+'Task 2-4_FINAL'!F54+'Task 2-5_FINAL'!F54+'Task 1-3'!F54</f>
        <v>0</v>
      </c>
      <c r="G54" s="234">
        <f>'Task 1-1_FINAL'!G54+'Task 1-2_FINAL'!G54+'Task 2-1_FINAL'!G54+'Task 3-1_FINAL'!G54+'Task 3-2_FINAL'!G54+'Task 3-3_FINAL'!G54+'Task 3-4_FINAL'!G54+'Task 3-5'!G54+'Task 2-2_FINAL'!G54+'Task 2-3_FINAL'!G54+'Task 2-4_FINAL'!G54+'Task 2-5_FINAL'!G54+'Task 1-3'!G54</f>
        <v>0</v>
      </c>
      <c r="H54" s="234">
        <f>'Task 1-1_FINAL'!H54+'Task 1-2_FINAL'!H54+'Task 2-1_FINAL'!H54+'Task 3-1_FINAL'!H54+'Task 3-2_FINAL'!H54+'Task 3-3_FINAL'!H54+'Task 3-4_FINAL'!H54+'Task 3-5'!H54+'Task 2-2_FINAL'!H54+'Task 2-3_FINAL'!H54+'Task 2-4_FINAL'!H54+'Task 2-5_FINAL'!H54+'Task 1-3'!H54</f>
        <v>0</v>
      </c>
      <c r="I54" s="234">
        <f>'Task 1-1_FINAL'!I54+'Task 1-2_FINAL'!I54+'Task 2-1_FINAL'!I54+'Task 3-1_FINAL'!I54+'Task 3-2_FINAL'!I54+'Task 3-3_FINAL'!I54+'Task 3-4_FINAL'!I54+'Task 3-5'!I54+'Task 2-2_FINAL'!I54+'Task 2-3_FINAL'!I54+'Task 2-4_FINAL'!I54+'Task 2-5_FINAL'!I54+'Task 1-3'!I54</f>
        <v>0</v>
      </c>
      <c r="J54" s="234">
        <f>'Task 1-1_FINAL'!J54+'Task 1-2_FINAL'!J54+'Task 2-1_FINAL'!J54+'Task 3-1_FINAL'!J54+'Task 3-2_FINAL'!J54+'Task 3-3_FINAL'!J54+'Task 3-4_FINAL'!J54+'Task 3-5'!J54+'Task 2-2_FINAL'!J54+'Task 2-3_FINAL'!J54+'Task 2-4_FINAL'!J54+'Task 2-5_FINAL'!J54+'Task 1-3'!J54</f>
        <v>0</v>
      </c>
      <c r="K54" s="234">
        <f>'Task 1-1_FINAL'!K54+'Task 1-2_FINAL'!K54+'Task 2-1_FINAL'!K54+'Task 3-1_FINAL'!K54+'Task 3-2_FINAL'!K54+'Task 3-3_FINAL'!K54+'Task 3-4_FINAL'!K54+'Task 3-5'!K54+'Task 2-2_FINAL'!K54+'Task 2-3_FINAL'!K54+'Task 2-4_FINAL'!K54+'Task 2-5_FINAL'!K54+'Task 1-3'!K54</f>
        <v>0</v>
      </c>
      <c r="L54" s="234">
        <f>'Task 1-1_FINAL'!L54+'Task 1-2_FINAL'!L54+'Task 2-1_FINAL'!L54+'Task 3-1_FINAL'!L54+'Task 3-2_FINAL'!L54+'Task 3-3_FINAL'!L54+'Task 3-4_FINAL'!L54+'Task 3-5'!L54+'Task 2-2_FINAL'!L54+'Task 2-3_FINAL'!L54+'Task 2-4_FINAL'!L54+'Task 2-5_FINAL'!L54+'Task 1-3'!L54</f>
        <v>0</v>
      </c>
      <c r="N54" s="218">
        <f>'Task 1-1_FINAL'!N54+'Task 1-2_FINAL'!N54+'Task 2-1_FINAL'!N54+'Task 3-1_FINAL'!N54+'Task 3-2_FINAL'!N54+'Task 3-3_FINAL'!N54+'Task 3-4_FINAL'!N54+'Task 3-5'!N54+'Task 2-2_FINAL'!N54+'Task 2-3_FINAL'!N54+'Task 2-4_FINAL'!N54+'Task 2-5_FINAL'!N54+'Task 1-3'!N54</f>
        <v>0</v>
      </c>
      <c r="O54" s="14">
        <f t="shared" si="2"/>
        <v>0</v>
      </c>
    </row>
    <row r="55" spans="1:15" s="15" customFormat="1" ht="12.75" customHeight="1" x14ac:dyDescent="0.4">
      <c r="A55" s="260" t="s">
        <v>91</v>
      </c>
      <c r="B55" s="260"/>
      <c r="C55" s="234">
        <f>'Task 1-1_FINAL'!C55+'Task 1-2_FINAL'!C55+'Task 2-1_FINAL'!C55+'Task 3-1_FINAL'!C55+'Task 3-2_FINAL'!C55+'Task 3-3_FINAL'!C55+'Task 3-4_FINAL'!C55+'Task 3-5'!C55+'Task 2-2_FINAL'!C55+'Task 2-3_FINAL'!C55+'Task 2-4_FINAL'!C55+'Task 2-5_FINAL'!C55+'Task 1-3'!C55</f>
        <v>0</v>
      </c>
      <c r="D55" s="234">
        <f>'Task 1-1_FINAL'!D55+'Task 1-2_FINAL'!D55+'Task 2-1_FINAL'!D55+'Task 3-1_FINAL'!D55+'Task 3-2_FINAL'!D55+'Task 3-3_FINAL'!D55+'Task 3-4_FINAL'!D55+'Task 3-5'!D55+'Task 2-2_FINAL'!D55+'Task 2-3_FINAL'!D55+'Task 2-4_FINAL'!D55+'Task 2-5_FINAL'!D55+'Task 1-3'!D55</f>
        <v>0</v>
      </c>
      <c r="E55" s="234">
        <f>'Task 1-1_FINAL'!E55+'Task 1-2_FINAL'!E55+'Task 2-1_FINAL'!E55+'Task 3-1_FINAL'!E55+'Task 3-2_FINAL'!E55+'Task 3-3_FINAL'!E55+'Task 3-4_FINAL'!E55+'Task 3-5'!E55+'Task 2-2_FINAL'!E55+'Task 2-3_FINAL'!E55+'Task 2-4_FINAL'!E55+'Task 2-5_FINAL'!E55+'Task 1-3'!E55</f>
        <v>0</v>
      </c>
      <c r="F55" s="234">
        <f>'Task 1-1_FINAL'!F55+'Task 1-2_FINAL'!F55+'Task 2-1_FINAL'!F55+'Task 3-1_FINAL'!F55+'Task 3-2_FINAL'!F55+'Task 3-3_FINAL'!F55+'Task 3-4_FINAL'!F55+'Task 3-5'!F55+'Task 2-2_FINAL'!F55+'Task 2-3_FINAL'!F55+'Task 2-4_FINAL'!F55+'Task 2-5_FINAL'!F55+'Task 1-3'!F55</f>
        <v>0</v>
      </c>
      <c r="G55" s="234">
        <f>'Task 1-1_FINAL'!G55+'Task 1-2_FINAL'!G55+'Task 2-1_FINAL'!G55+'Task 3-1_FINAL'!G55+'Task 3-2_FINAL'!G55+'Task 3-3_FINAL'!G55+'Task 3-4_FINAL'!G55+'Task 3-5'!G55+'Task 2-2_FINAL'!G55+'Task 2-3_FINAL'!G55+'Task 2-4_FINAL'!G55+'Task 2-5_FINAL'!G55+'Task 1-3'!G55</f>
        <v>0</v>
      </c>
      <c r="H55" s="234">
        <f>'Task 1-1_FINAL'!H55+'Task 1-2_FINAL'!H55+'Task 2-1_FINAL'!H55+'Task 3-1_FINAL'!H55+'Task 3-2_FINAL'!H55+'Task 3-3_FINAL'!H55+'Task 3-4_FINAL'!H55+'Task 3-5'!H55+'Task 2-2_FINAL'!H55+'Task 2-3_FINAL'!H55+'Task 2-4_FINAL'!H55+'Task 2-5_FINAL'!H55+'Task 1-3'!H55</f>
        <v>0</v>
      </c>
      <c r="I55" s="234">
        <f>'Task 1-1_FINAL'!I55+'Task 1-2_FINAL'!I55+'Task 2-1_FINAL'!I55+'Task 3-1_FINAL'!I55+'Task 3-2_FINAL'!I55+'Task 3-3_FINAL'!I55+'Task 3-4_FINAL'!I55+'Task 3-5'!I55+'Task 2-2_FINAL'!I55+'Task 2-3_FINAL'!I55+'Task 2-4_FINAL'!I55+'Task 2-5_FINAL'!I55+'Task 1-3'!I55</f>
        <v>0</v>
      </c>
      <c r="J55" s="234">
        <f>'Task 1-1_FINAL'!J55+'Task 1-2_FINAL'!J55+'Task 2-1_FINAL'!J55+'Task 3-1_FINAL'!J55+'Task 3-2_FINAL'!J55+'Task 3-3_FINAL'!J55+'Task 3-4_FINAL'!J55+'Task 3-5'!J55+'Task 2-2_FINAL'!J55+'Task 2-3_FINAL'!J55+'Task 2-4_FINAL'!J55+'Task 2-5_FINAL'!J55+'Task 1-3'!J55</f>
        <v>0</v>
      </c>
      <c r="K55" s="234">
        <f>'Task 1-1_FINAL'!K55+'Task 1-2_FINAL'!K55+'Task 2-1_FINAL'!K55+'Task 3-1_FINAL'!K55+'Task 3-2_FINAL'!K55+'Task 3-3_FINAL'!K55+'Task 3-4_FINAL'!K55+'Task 3-5'!K55+'Task 2-2_FINAL'!K55+'Task 2-3_FINAL'!K55+'Task 2-4_FINAL'!K55+'Task 2-5_FINAL'!K55+'Task 1-3'!K55</f>
        <v>0</v>
      </c>
      <c r="L55" s="234">
        <f>'Task 1-1_FINAL'!L55+'Task 1-2_FINAL'!L55+'Task 2-1_FINAL'!L55+'Task 3-1_FINAL'!L55+'Task 3-2_FINAL'!L55+'Task 3-3_FINAL'!L55+'Task 3-4_FINAL'!L55+'Task 3-5'!L55+'Task 2-2_FINAL'!L55+'Task 2-3_FINAL'!L55+'Task 2-4_FINAL'!L55+'Task 2-5_FINAL'!L55+'Task 1-3'!L55</f>
        <v>0</v>
      </c>
      <c r="N55" s="218">
        <f>'Task 1-1_FINAL'!N55+'Task 1-2_FINAL'!N55+'Task 2-1_FINAL'!N55+'Task 3-1_FINAL'!N55+'Task 3-2_FINAL'!N55+'Task 3-3_FINAL'!N55+'Task 3-4_FINAL'!N55+'Task 3-5'!N55+'Task 2-2_FINAL'!N55+'Task 2-3_FINAL'!N55+'Task 2-4_FINAL'!N55+'Task 2-5_FINAL'!N55+'Task 1-3'!N55</f>
        <v>0</v>
      </c>
      <c r="O55" s="14">
        <f t="shared" si="2"/>
        <v>0</v>
      </c>
    </row>
    <row r="56" spans="1:15" s="15" customFormat="1" ht="12.75" customHeight="1" x14ac:dyDescent="0.4">
      <c r="A56" s="260" t="s">
        <v>92</v>
      </c>
      <c r="B56" s="260"/>
      <c r="C56" s="234">
        <f>'Task 1-1_FINAL'!C56+'Task 1-2_FINAL'!C56+'Task 2-1_FINAL'!C56+'Task 3-1_FINAL'!C56+'Task 3-2_FINAL'!C56+'Task 3-3_FINAL'!C56+'Task 3-4_FINAL'!C56+'Task 3-5'!C56+'Task 2-2_FINAL'!C56+'Task 2-3_FINAL'!C56+'Task 2-4_FINAL'!C56+'Task 2-5_FINAL'!C56+'Task 1-3'!C56</f>
        <v>0</v>
      </c>
      <c r="D56" s="234">
        <f>'Task 1-1_FINAL'!D56+'Task 1-2_FINAL'!D56+'Task 2-1_FINAL'!D56+'Task 3-1_FINAL'!D56+'Task 3-2_FINAL'!D56+'Task 3-3_FINAL'!D56+'Task 3-4_FINAL'!D56+'Task 3-5'!D56+'Task 2-2_FINAL'!D56+'Task 2-3_FINAL'!D56+'Task 2-4_FINAL'!D56+'Task 2-5_FINAL'!D56+'Task 1-3'!D56</f>
        <v>0</v>
      </c>
      <c r="E56" s="234">
        <f>'Task 1-1_FINAL'!E56+'Task 1-2_FINAL'!E56+'Task 2-1_FINAL'!E56+'Task 3-1_FINAL'!E56+'Task 3-2_FINAL'!E56+'Task 3-3_FINAL'!E56+'Task 3-4_FINAL'!E56+'Task 3-5'!E56+'Task 2-2_FINAL'!E56+'Task 2-3_FINAL'!E56+'Task 2-4_FINAL'!E56+'Task 2-5_FINAL'!E56+'Task 1-3'!E56</f>
        <v>11</v>
      </c>
      <c r="F56" s="234">
        <f>'Task 1-1_FINAL'!F56+'Task 1-2_FINAL'!F56+'Task 2-1_FINAL'!F56+'Task 3-1_FINAL'!F56+'Task 3-2_FINAL'!F56+'Task 3-3_FINAL'!F56+'Task 3-4_FINAL'!F56+'Task 3-5'!F56+'Task 2-2_FINAL'!F56+'Task 2-3_FINAL'!F56+'Task 2-4_FINAL'!F56+'Task 2-5_FINAL'!F56+'Task 1-3'!F56</f>
        <v>69</v>
      </c>
      <c r="G56" s="234">
        <f>'Task 1-1_FINAL'!G56+'Task 1-2_FINAL'!G56+'Task 2-1_FINAL'!G56+'Task 3-1_FINAL'!G56+'Task 3-2_FINAL'!G56+'Task 3-3_FINAL'!G56+'Task 3-4_FINAL'!G56+'Task 3-5'!G56+'Task 2-2_FINAL'!G56+'Task 2-3_FINAL'!G56+'Task 2-4_FINAL'!G56+'Task 2-5_FINAL'!G56+'Task 1-3'!G56</f>
        <v>0</v>
      </c>
      <c r="H56" s="234">
        <f>'Task 1-1_FINAL'!H56+'Task 1-2_FINAL'!H56+'Task 2-1_FINAL'!H56+'Task 3-1_FINAL'!H56+'Task 3-2_FINAL'!H56+'Task 3-3_FINAL'!H56+'Task 3-4_FINAL'!H56+'Task 3-5'!H56+'Task 2-2_FINAL'!H56+'Task 2-3_FINAL'!H56+'Task 2-4_FINAL'!H56+'Task 2-5_FINAL'!H56+'Task 1-3'!H56</f>
        <v>0</v>
      </c>
      <c r="I56" s="234">
        <f>'Task 1-1_FINAL'!I56+'Task 1-2_FINAL'!I56+'Task 2-1_FINAL'!I56+'Task 3-1_FINAL'!I56+'Task 3-2_FINAL'!I56+'Task 3-3_FINAL'!I56+'Task 3-4_FINAL'!I56+'Task 3-5'!I56+'Task 2-2_FINAL'!I56+'Task 2-3_FINAL'!I56+'Task 2-4_FINAL'!I56+'Task 2-5_FINAL'!I56+'Task 1-3'!I56</f>
        <v>0</v>
      </c>
      <c r="J56" s="234">
        <f>'Task 1-1_FINAL'!J56+'Task 1-2_FINAL'!J56+'Task 2-1_FINAL'!J56+'Task 3-1_FINAL'!J56+'Task 3-2_FINAL'!J56+'Task 3-3_FINAL'!J56+'Task 3-4_FINAL'!J56+'Task 3-5'!J56+'Task 2-2_FINAL'!J56+'Task 2-3_FINAL'!J56+'Task 2-4_FINAL'!J56+'Task 2-5_FINAL'!J56+'Task 1-3'!J56</f>
        <v>11</v>
      </c>
      <c r="K56" s="234">
        <f>'Task 1-1_FINAL'!K56+'Task 1-2_FINAL'!K56+'Task 2-1_FINAL'!K56+'Task 3-1_FINAL'!K56+'Task 3-2_FINAL'!K56+'Task 3-3_FINAL'!K56+'Task 3-4_FINAL'!K56+'Task 3-5'!K56+'Task 2-2_FINAL'!K56+'Task 2-3_FINAL'!K56+'Task 2-4_FINAL'!K56+'Task 2-5_FINAL'!K56+'Task 1-3'!K56</f>
        <v>92</v>
      </c>
      <c r="L56" s="234">
        <f>'Task 1-1_FINAL'!L56+'Task 1-2_FINAL'!L56+'Task 2-1_FINAL'!L56+'Task 3-1_FINAL'!L56+'Task 3-2_FINAL'!L56+'Task 3-3_FINAL'!L56+'Task 3-4_FINAL'!L56+'Task 3-5'!L56+'Task 2-2_FINAL'!L56+'Task 2-3_FINAL'!L56+'Task 2-4_FINAL'!L56+'Task 2-5_FINAL'!L56+'Task 1-3'!L56</f>
        <v>0</v>
      </c>
      <c r="N56" s="218">
        <f>'Task 1-1_FINAL'!N56+'Task 1-2_FINAL'!N56+'Task 2-1_FINAL'!N56+'Task 3-1_FINAL'!N56+'Task 3-2_FINAL'!N56+'Task 3-3_FINAL'!N56+'Task 3-4_FINAL'!N56+'Task 3-5'!N56+'Task 2-2_FINAL'!N56+'Task 2-3_FINAL'!N56+'Task 2-4_FINAL'!N56+'Task 2-5_FINAL'!N56+'Task 1-3'!N56</f>
        <v>0</v>
      </c>
      <c r="O56" s="14">
        <f t="shared" si="2"/>
        <v>0</v>
      </c>
    </row>
    <row r="57" spans="1:15" s="15" customFormat="1" ht="12.75" x14ac:dyDescent="0.4">
      <c r="A57" s="259" t="s">
        <v>47</v>
      </c>
      <c r="B57" s="259"/>
      <c r="C57" s="90">
        <f>SUM(C39:C56)</f>
        <v>0</v>
      </c>
      <c r="D57" s="90">
        <f t="shared" ref="D57:N57" si="3">SUM(D39:D56)</f>
        <v>0</v>
      </c>
      <c r="E57" s="90">
        <f t="shared" si="3"/>
        <v>471.90999999999997</v>
      </c>
      <c r="F57" s="90">
        <f t="shared" si="3"/>
        <v>1120</v>
      </c>
      <c r="G57" s="90">
        <f t="shared" si="3"/>
        <v>0</v>
      </c>
      <c r="H57" s="90">
        <f t="shared" si="3"/>
        <v>0</v>
      </c>
      <c r="I57" s="90">
        <f t="shared" si="3"/>
        <v>264</v>
      </c>
      <c r="J57" s="90">
        <f t="shared" si="3"/>
        <v>735.91</v>
      </c>
      <c r="K57" s="90">
        <f t="shared" si="3"/>
        <v>1982</v>
      </c>
      <c r="L57" s="90">
        <f t="shared" si="3"/>
        <v>0</v>
      </c>
      <c r="N57" s="90">
        <f t="shared" si="3"/>
        <v>0</v>
      </c>
      <c r="O57" s="24">
        <f>SUM(O39:O51)</f>
        <v>0</v>
      </c>
    </row>
    <row r="58" spans="1:15" s="15" customFormat="1" ht="12.75" x14ac:dyDescent="0.4">
      <c r="A58" s="260"/>
      <c r="B58" s="260"/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N58" s="128"/>
      <c r="O58" s="14"/>
    </row>
    <row r="59" spans="1:15" s="15" customFormat="1" x14ac:dyDescent="0.4">
      <c r="A59" s="265" t="s">
        <v>49</v>
      </c>
      <c r="B59" s="265"/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N59" s="128"/>
      <c r="O59" s="14"/>
    </row>
    <row r="60" spans="1:15" s="15" customFormat="1" ht="12.75" customHeight="1" x14ac:dyDescent="0.4">
      <c r="A60" s="260" t="s">
        <v>75</v>
      </c>
      <c r="B60" s="260"/>
      <c r="C60" s="83">
        <f>'Task 1-1_FINAL'!C60+'Task 1-2_FINAL'!C60+'Task 2-1_FINAL'!C60+'Task 3-1_FINAL'!C60+'Task 3-2_FINAL'!C60+'Task 3-3_FINAL'!C60+'Task 3-4_FINAL'!C60+'Task 3-5'!C60+'Task 2-2_FINAL'!C60+'Task 2-3_FINAL'!C60+'Task 2-4_FINAL'!C60+'Task 2-5_FINAL'!C60+'Task 1-3'!C60</f>
        <v>4484.78</v>
      </c>
      <c r="D60" s="219">
        <f>'Task 1-1_FINAL'!D60+'Task 1-2_FINAL'!D60+'Task 2-1_FINAL'!D60+'Task 3-1_FINAL'!D60+'Task 3-2_FINAL'!D60+'Task 3-3_FINAL'!D60+'Task 3-4_FINAL'!D60+'Task 3-5'!D60+'Task 2-2_FINAL'!D60+'Task 2-3_FINAL'!D60+'Task 2-4_FINAL'!D60+'Task 2-5_FINAL'!D60+'Task 1-3'!D60</f>
        <v>2803</v>
      </c>
      <c r="E60" s="219">
        <f>'Task 1-1_FINAL'!E60+'Task 1-2_FINAL'!E60+'Task 2-1_FINAL'!E60+'Task 3-1_FINAL'!E60+'Task 3-2_FINAL'!E60+'Task 3-3_FINAL'!E60+'Task 3-4_FINAL'!E60+'Task 3-5'!E60+'Task 2-2_FINAL'!E60+'Task 2-3_FINAL'!E60+'Task 2-4_FINAL'!E60+'Task 2-5_FINAL'!E60+'Task 1-3'!E60</f>
        <v>327787.89</v>
      </c>
      <c r="F60" s="219">
        <f>'Task 1-1_FINAL'!F60+'Task 1-2_FINAL'!F60+'Task 2-1_FINAL'!F60+'Task 3-1_FINAL'!F60+'Task 3-2_FINAL'!F60+'Task 3-3_FINAL'!F60+'Task 3-4_FINAL'!F60+'Task 3-5'!F60+'Task 2-2_FINAL'!F60+'Task 2-3_FINAL'!F60+'Task 2-4_FINAL'!F60+'Task 2-5_FINAL'!F60+'Task 1-3'!F60</f>
        <v>348149</v>
      </c>
      <c r="G60" s="219">
        <f>'Task 1-1_FINAL'!G60+'Task 1-2_FINAL'!G60+'Task 2-1_FINAL'!G60+'Task 3-1_FINAL'!G60+'Task 3-2_FINAL'!G60+'Task 3-3_FINAL'!G60+'Task 3-4_FINAL'!G60+'Task 3-5'!G60+'Task 2-2_FINAL'!G60+'Task 2-3_FINAL'!G60+'Task 2-4_FINAL'!G60+'Task 2-5_FINAL'!G60+'Task 1-3'!G60</f>
        <v>9530</v>
      </c>
      <c r="H60" s="219">
        <f>'Task 1-1_FINAL'!H60+'Task 1-2_FINAL'!H60+'Task 2-1_FINAL'!H60+'Task 3-1_FINAL'!H60+'Task 3-2_FINAL'!H60+'Task 3-3_FINAL'!H60+'Task 3-4_FINAL'!H60+'Task 3-5'!H60+'Task 2-2_FINAL'!H60+'Task 2-3_FINAL'!H60+'Task 2-4_FINAL'!H60+'Task 2-5_FINAL'!H60+'Task 1-3'!H60</f>
        <v>4485</v>
      </c>
      <c r="I60" s="219">
        <f>'Task 1-1_FINAL'!I60+'Task 1-2_FINAL'!I60+'Task 2-1_FINAL'!I60+'Task 3-1_FINAL'!I60+'Task 3-2_FINAL'!I60+'Task 3-3_FINAL'!I60+'Task 3-4_FINAL'!I60+'Task 3-5'!I60+'Task 2-2_FINAL'!I60+'Task 2-3_FINAL'!I60+'Task 2-4_FINAL'!I60+'Task 2-5_FINAL'!I60+'Task 1-3'!I60</f>
        <v>255072</v>
      </c>
      <c r="J60" s="219">
        <f>'Task 1-1_FINAL'!J60+'Task 1-2_FINAL'!J60+'Task 2-1_FINAL'!J60+'Task 3-1_FINAL'!J60+'Task 3-2_FINAL'!J60+'Task 3-3_FINAL'!J60+'Task 3-4_FINAL'!J60+'Task 3-5'!J60+'Task 2-2_FINAL'!J60+'Task 2-3_FINAL'!J60+'Task 2-4_FINAL'!J60+'Task 2-5_FINAL'!J60+'Task 1-3'!J60</f>
        <v>596874.89</v>
      </c>
      <c r="K60" s="219">
        <f>'Task 1-1_FINAL'!K60+'Task 1-2_FINAL'!K60+'Task 2-1_FINAL'!K60+'Task 3-1_FINAL'!K60+'Task 3-2_FINAL'!K60+'Task 3-3_FINAL'!K60+'Task 3-4_FINAL'!K60+'Task 3-5'!K60+'Task 2-2_FINAL'!K60+'Task 2-3_FINAL'!K60+'Task 2-4_FINAL'!K60+'Task 2-5_FINAL'!K60+'Task 1-3'!K60</f>
        <v>635335.71</v>
      </c>
      <c r="L60" s="219">
        <f>'Task 1-1_FINAL'!L60+'Task 1-2_FINAL'!L60+'Task 2-1_FINAL'!L60+'Task 3-1_FINAL'!L60+'Task 3-2_FINAL'!L60+'Task 3-3_FINAL'!L60+'Task 3-4_FINAL'!L60+'Task 3-5'!L60+'Task 2-2_FINAL'!L60+'Task 2-3_FINAL'!L60+'Task 2-4_FINAL'!L60+'Task 2-5_FINAL'!L60+'Task 1-3'!L60</f>
        <v>0</v>
      </c>
      <c r="N60" s="219">
        <f>'Task 1-1_FINAL'!N60+'Task 1-2_FINAL'!N60+'Task 2-1_FINAL'!N60+'Task 3-1_FINAL'!N60+'Task 3-2_FINAL'!N60+'Task 3-3_FINAL'!N60+'Task 3-4_FINAL'!N60+'Task 3-5'!N60+'Task 2-2_FINAL'!N60+'Task 2-3_FINAL'!N60+'Task 2-4_FINAL'!N60+'Task 2-5_FINAL'!N60+'Task 1-3'!N60</f>
        <v>2803</v>
      </c>
      <c r="O60" s="18">
        <f t="shared" ref="O60:O77" si="4">C60-N60</f>
        <v>1681.7799999999997</v>
      </c>
    </row>
    <row r="61" spans="1:15" s="15" customFormat="1" ht="12.75" customHeight="1" x14ac:dyDescent="0.4">
      <c r="A61" s="260" t="s">
        <v>76</v>
      </c>
      <c r="B61" s="260"/>
      <c r="C61" s="219">
        <f>'Task 1-1_FINAL'!C61+'Task 1-2_FINAL'!C61+'Task 2-1_FINAL'!C61+'Task 3-1_FINAL'!C61+'Task 3-2_FINAL'!C61+'Task 3-3_FINAL'!C61+'Task 3-4_FINAL'!C61+'Task 3-5'!C61+'Task 2-2_FINAL'!C61+'Task 2-3_FINAL'!C61+'Task 2-4_FINAL'!C61+'Task 2-5_FINAL'!C61+'Task 1-3'!C61</f>
        <v>7368.3</v>
      </c>
      <c r="D61" s="219">
        <f>'Task 1-1_FINAL'!D61+'Task 1-2_FINAL'!D61+'Task 2-1_FINAL'!D61+'Task 3-1_FINAL'!D61+'Task 3-2_FINAL'!D61+'Task 3-3_FINAL'!D61+'Task 3-4_FINAL'!D61+'Task 3-5'!D61+'Task 2-2_FINAL'!D61+'Task 2-3_FINAL'!D61+'Task 2-4_FINAL'!D61+'Task 2-5_FINAL'!D61+'Task 1-3'!D61</f>
        <v>7368</v>
      </c>
      <c r="E61" s="219">
        <f>'Task 1-1_FINAL'!E61+'Task 1-2_FINAL'!E61+'Task 2-1_FINAL'!E61+'Task 3-1_FINAL'!E61+'Task 3-2_FINAL'!E61+'Task 3-3_FINAL'!E61+'Task 3-4_FINAL'!E61+'Task 3-5'!E61+'Task 2-2_FINAL'!E61+'Task 2-3_FINAL'!E61+'Task 2-4_FINAL'!E61+'Task 2-5_FINAL'!E61+'Task 1-3'!E61</f>
        <v>255016.26999999996</v>
      </c>
      <c r="F61" s="219">
        <f>'Task 1-1_FINAL'!F61+'Task 1-2_FINAL'!F61+'Task 2-1_FINAL'!F61+'Task 3-1_FINAL'!F61+'Task 3-2_FINAL'!F61+'Task 3-3_FINAL'!F61+'Task 3-4_FINAL'!F61+'Task 3-5'!F61+'Task 2-2_FINAL'!F61+'Task 2-3_FINAL'!F61+'Task 2-4_FINAL'!F61+'Task 2-5_FINAL'!F61+'Task 1-3'!F61</f>
        <v>249799</v>
      </c>
      <c r="G61" s="219">
        <f>'Task 1-1_FINAL'!G61+'Task 1-2_FINAL'!G61+'Task 2-1_FINAL'!G61+'Task 3-1_FINAL'!G61+'Task 3-2_FINAL'!G61+'Task 3-3_FINAL'!G61+'Task 3-4_FINAL'!G61+'Task 3-5'!G61+'Task 2-2_FINAL'!G61+'Task 2-3_FINAL'!G61+'Task 2-4_FINAL'!G61+'Task 2-5_FINAL'!G61+'Task 1-3'!G61</f>
        <v>0</v>
      </c>
      <c r="H61" s="219">
        <f>'Task 1-1_FINAL'!H61+'Task 1-2_FINAL'!H61+'Task 2-1_FINAL'!H61+'Task 3-1_FINAL'!H61+'Task 3-2_FINAL'!H61+'Task 3-3_FINAL'!H61+'Task 3-4_FINAL'!H61+'Task 3-5'!H61+'Task 2-2_FINAL'!H61+'Task 2-3_FINAL'!H61+'Task 2-4_FINAL'!H61+'Task 2-5_FINAL'!H61+'Task 1-3'!H61</f>
        <v>6884</v>
      </c>
      <c r="I61" s="219">
        <f>'Task 1-1_FINAL'!I61+'Task 1-2_FINAL'!I61+'Task 2-1_FINAL'!I61+'Task 3-1_FINAL'!I61+'Task 3-2_FINAL'!I61+'Task 3-3_FINAL'!I61+'Task 3-4_FINAL'!I61+'Task 3-5'!I61+'Task 2-2_FINAL'!I61+'Task 2-3_FINAL'!I61+'Task 2-4_FINAL'!I61+'Task 2-5_FINAL'!I61+'Task 1-3'!I61</f>
        <v>179262</v>
      </c>
      <c r="J61" s="219">
        <f>'Task 1-1_FINAL'!J61+'Task 1-2_FINAL'!J61+'Task 2-1_FINAL'!J61+'Task 3-1_FINAL'!J61+'Task 3-2_FINAL'!J61+'Task 3-3_FINAL'!J61+'Task 3-4_FINAL'!J61+'Task 3-5'!J61+'Task 2-2_FINAL'!J61+'Task 2-3_FINAL'!J61+'Task 2-4_FINAL'!J61+'Task 2-5_FINAL'!J61+'Task 1-3'!J61</f>
        <v>441162.26999999996</v>
      </c>
      <c r="K61" s="219">
        <f>'Task 1-1_FINAL'!K61+'Task 1-2_FINAL'!K61+'Task 2-1_FINAL'!K61+'Task 3-1_FINAL'!K61+'Task 3-2_FINAL'!K61+'Task 3-3_FINAL'!K61+'Task 3-4_FINAL'!K61+'Task 3-5'!K61+'Task 2-2_FINAL'!K61+'Task 2-3_FINAL'!K61+'Task 2-4_FINAL'!K61+'Task 2-5_FINAL'!K61+'Task 1-3'!K61</f>
        <v>445456.54</v>
      </c>
      <c r="L61" s="219">
        <f>'Task 1-1_FINAL'!L61+'Task 1-2_FINAL'!L61+'Task 2-1_FINAL'!L61+'Task 3-1_FINAL'!L61+'Task 3-2_FINAL'!L61+'Task 3-3_FINAL'!L61+'Task 3-4_FINAL'!L61+'Task 3-5'!L61+'Task 2-2_FINAL'!L61+'Task 2-3_FINAL'!L61+'Task 2-4_FINAL'!L61+'Task 2-5_FINAL'!L61+'Task 1-3'!L61</f>
        <v>0</v>
      </c>
      <c r="N61" s="219">
        <f>'Task 1-1_FINAL'!N61+'Task 1-2_FINAL'!N61+'Task 2-1_FINAL'!N61+'Task 3-1_FINAL'!N61+'Task 3-2_FINAL'!N61+'Task 3-3_FINAL'!N61+'Task 3-4_FINAL'!N61+'Task 3-5'!N61+'Task 2-2_FINAL'!N61+'Task 2-3_FINAL'!N61+'Task 2-4_FINAL'!N61+'Task 2-5_FINAL'!N61+'Task 1-3'!N61</f>
        <v>7368</v>
      </c>
      <c r="O61" s="18">
        <f t="shared" si="4"/>
        <v>0.3000000000001819</v>
      </c>
    </row>
    <row r="62" spans="1:15" s="15" customFormat="1" ht="12.75" customHeight="1" x14ac:dyDescent="0.4">
      <c r="A62" s="260" t="s">
        <v>77</v>
      </c>
      <c r="B62" s="260"/>
      <c r="C62" s="219">
        <f>'Task 1-1_FINAL'!C62+'Task 1-2_FINAL'!C62+'Task 2-1_FINAL'!C62+'Task 3-1_FINAL'!C62+'Task 3-2_FINAL'!C62+'Task 3-3_FINAL'!C62+'Task 3-4_FINAL'!C62+'Task 3-5'!C62+'Task 2-2_FINAL'!C62+'Task 2-3_FINAL'!C62+'Task 2-4_FINAL'!C62+'Task 2-5_FINAL'!C62+'Task 1-3'!C62</f>
        <v>5966.85</v>
      </c>
      <c r="D62" s="219">
        <f>'Task 1-1_FINAL'!D62+'Task 1-2_FINAL'!D62+'Task 2-1_FINAL'!D62+'Task 3-1_FINAL'!D62+'Task 3-2_FINAL'!D62+'Task 3-3_FINAL'!D62+'Task 3-4_FINAL'!D62+'Task 3-5'!D62+'Task 2-2_FINAL'!D62+'Task 2-3_FINAL'!D62+'Task 2-4_FINAL'!D62+'Task 2-5_FINAL'!D62+'Task 1-3'!D62</f>
        <v>5967</v>
      </c>
      <c r="E62" s="219">
        <f>'Task 1-1_FINAL'!E62+'Task 1-2_FINAL'!E62+'Task 2-1_FINAL'!E62+'Task 3-1_FINAL'!E62+'Task 3-2_FINAL'!E62+'Task 3-3_FINAL'!E62+'Task 3-4_FINAL'!E62+'Task 3-5'!E62+'Task 2-2_FINAL'!E62+'Task 2-3_FINAL'!E62+'Task 2-4_FINAL'!E62+'Task 2-5_FINAL'!E62+'Task 1-3'!E62</f>
        <v>227313.79999999996</v>
      </c>
      <c r="F62" s="219">
        <f>'Task 1-1_FINAL'!F62+'Task 1-2_FINAL'!F62+'Task 2-1_FINAL'!F62+'Task 3-1_FINAL'!F62+'Task 3-2_FINAL'!F62+'Task 3-3_FINAL'!F62+'Task 3-4_FINAL'!F62+'Task 3-5'!F62+'Task 2-2_FINAL'!F62+'Task 2-3_FINAL'!F62+'Task 2-4_FINAL'!F62+'Task 2-5_FINAL'!F62+'Task 1-3'!F62</f>
        <v>223286</v>
      </c>
      <c r="G62" s="219">
        <f>'Task 1-1_FINAL'!G62+'Task 1-2_FINAL'!G62+'Task 2-1_FINAL'!G62+'Task 3-1_FINAL'!G62+'Task 3-2_FINAL'!G62+'Task 3-3_FINAL'!G62+'Task 3-4_FINAL'!G62+'Task 3-5'!G62+'Task 2-2_FINAL'!G62+'Task 2-3_FINAL'!G62+'Task 2-4_FINAL'!G62+'Task 2-5_FINAL'!G62+'Task 1-3'!G62</f>
        <v>6669</v>
      </c>
      <c r="H62" s="219">
        <f>'Task 1-1_FINAL'!H62+'Task 1-2_FINAL'!H62+'Task 2-1_FINAL'!H62+'Task 3-1_FINAL'!H62+'Task 3-2_FINAL'!H62+'Task 3-3_FINAL'!H62+'Task 3-4_FINAL'!H62+'Task 3-5'!H62+'Task 2-2_FINAL'!H62+'Task 2-3_FINAL'!H62+'Task 2-4_FINAL'!H62+'Task 2-5_FINAL'!H62+'Task 1-3'!H62</f>
        <v>5265</v>
      </c>
      <c r="I62" s="219">
        <f>'Task 1-1_FINAL'!I62+'Task 1-2_FINAL'!I62+'Task 2-1_FINAL'!I62+'Task 3-1_FINAL'!I62+'Task 3-2_FINAL'!I62+'Task 3-3_FINAL'!I62+'Task 3-4_FINAL'!I62+'Task 3-5'!I62+'Task 2-2_FINAL'!I62+'Task 2-3_FINAL'!I62+'Task 2-4_FINAL'!I62+'Task 2-5_FINAL'!I62+'Task 1-3'!I62</f>
        <v>156542</v>
      </c>
      <c r="J62" s="219">
        <f>'Task 1-1_FINAL'!J62+'Task 1-2_FINAL'!J62+'Task 2-1_FINAL'!J62+'Task 3-1_FINAL'!J62+'Task 3-2_FINAL'!J62+'Task 3-3_FINAL'!J62+'Task 3-4_FINAL'!J62+'Task 3-5'!J62+'Task 2-2_FINAL'!J62+'Task 2-3_FINAL'!J62+'Task 2-4_FINAL'!J62+'Task 2-5_FINAL'!J62+'Task 1-3'!J62</f>
        <v>395789.79999999993</v>
      </c>
      <c r="K62" s="219">
        <f>'Task 1-1_FINAL'!K62+'Task 1-2_FINAL'!K62+'Task 2-1_FINAL'!K62+'Task 3-1_FINAL'!K62+'Task 3-2_FINAL'!K62+'Task 3-3_FINAL'!K62+'Task 3-4_FINAL'!K62+'Task 3-5'!K62+'Task 2-2_FINAL'!K62+'Task 2-3_FINAL'!K62+'Task 2-4_FINAL'!K62+'Task 2-5_FINAL'!K62+'Task 1-3'!K62</f>
        <v>403719.32999999996</v>
      </c>
      <c r="L62" s="219">
        <f>'Task 1-1_FINAL'!L62+'Task 1-2_FINAL'!L62+'Task 2-1_FINAL'!L62+'Task 3-1_FINAL'!L62+'Task 3-2_FINAL'!L62+'Task 3-3_FINAL'!L62+'Task 3-4_FINAL'!L62+'Task 3-5'!L62+'Task 2-2_FINAL'!L62+'Task 2-3_FINAL'!L62+'Task 2-4_FINAL'!L62+'Task 2-5_FINAL'!L62+'Task 1-3'!L62</f>
        <v>0</v>
      </c>
      <c r="N62" s="219">
        <f>'Task 1-1_FINAL'!N62+'Task 1-2_FINAL'!N62+'Task 2-1_FINAL'!N62+'Task 3-1_FINAL'!N62+'Task 3-2_FINAL'!N62+'Task 3-3_FINAL'!N62+'Task 3-4_FINAL'!N62+'Task 3-5'!N62+'Task 2-2_FINAL'!N62+'Task 2-3_FINAL'!N62+'Task 2-4_FINAL'!N62+'Task 2-5_FINAL'!N62+'Task 1-3'!N62</f>
        <v>5967</v>
      </c>
      <c r="O62" s="18">
        <f t="shared" si="4"/>
        <v>-0.1499999999996362</v>
      </c>
    </row>
    <row r="63" spans="1:15" s="15" customFormat="1" ht="12.75" x14ac:dyDescent="0.4">
      <c r="A63" s="260" t="s">
        <v>78</v>
      </c>
      <c r="B63" s="260"/>
      <c r="C63" s="219">
        <f>'Task 1-1_FINAL'!C63+'Task 1-2_FINAL'!C63+'Task 2-1_FINAL'!C63+'Task 3-1_FINAL'!C63+'Task 3-2_FINAL'!C63+'Task 3-3_FINAL'!C63+'Task 3-4_FINAL'!C63+'Task 3-5'!C63+'Task 2-2_FINAL'!C63+'Task 2-3_FINAL'!C63+'Task 2-4_FINAL'!C63+'Task 2-5_FINAL'!C63+'Task 1-3'!C63</f>
        <v>0</v>
      </c>
      <c r="D63" s="219">
        <f>'Task 1-1_FINAL'!D63+'Task 1-2_FINAL'!D63+'Task 2-1_FINAL'!D63+'Task 3-1_FINAL'!D63+'Task 3-2_FINAL'!D63+'Task 3-3_FINAL'!D63+'Task 3-4_FINAL'!D63+'Task 3-5'!D63+'Task 2-2_FINAL'!D63+'Task 2-3_FINAL'!D63+'Task 2-4_FINAL'!D63+'Task 2-5_FINAL'!D63+'Task 1-3'!D63</f>
        <v>0</v>
      </c>
      <c r="E63" s="219">
        <f>'Task 1-1_FINAL'!E63+'Task 1-2_FINAL'!E63+'Task 2-1_FINAL'!E63+'Task 3-1_FINAL'!E63+'Task 3-2_FINAL'!E63+'Task 3-3_FINAL'!E63+'Task 3-4_FINAL'!E63+'Task 3-5'!E63+'Task 2-2_FINAL'!E63+'Task 2-3_FINAL'!E63+'Task 2-4_FINAL'!E63+'Task 2-5_FINAL'!E63+'Task 1-3'!E63</f>
        <v>13928.52</v>
      </c>
      <c r="F63" s="219">
        <f>'Task 1-1_FINAL'!F63+'Task 1-2_FINAL'!F63+'Task 2-1_FINAL'!F63+'Task 3-1_FINAL'!F63+'Task 3-2_FINAL'!F63+'Task 3-3_FINAL'!F63+'Task 3-4_FINAL'!F63+'Task 3-5'!F63+'Task 2-2_FINAL'!F63+'Task 2-3_FINAL'!F63+'Task 2-4_FINAL'!F63+'Task 2-5_FINAL'!F63+'Task 1-3'!F63</f>
        <v>16417</v>
      </c>
      <c r="G63" s="219">
        <f>'Task 1-1_FINAL'!G63+'Task 1-2_FINAL'!G63+'Task 2-1_FINAL'!G63+'Task 3-1_FINAL'!G63+'Task 3-2_FINAL'!G63+'Task 3-3_FINAL'!G63+'Task 3-4_FINAL'!G63+'Task 3-5'!G63+'Task 2-2_FINAL'!G63+'Task 2-3_FINAL'!G63+'Task 2-4_FINAL'!G63+'Task 2-5_FINAL'!G63+'Task 1-3'!G63</f>
        <v>0</v>
      </c>
      <c r="H63" s="219">
        <f>'Task 1-1_FINAL'!H63+'Task 1-2_FINAL'!H63+'Task 2-1_FINAL'!H63+'Task 3-1_FINAL'!H63+'Task 3-2_FINAL'!H63+'Task 3-3_FINAL'!H63+'Task 3-4_FINAL'!H63+'Task 3-5'!H63+'Task 2-2_FINAL'!H63+'Task 2-3_FINAL'!H63+'Task 2-4_FINAL'!H63+'Task 2-5_FINAL'!H63+'Task 1-3'!H63</f>
        <v>0</v>
      </c>
      <c r="I63" s="219">
        <f>'Task 1-1_FINAL'!I63+'Task 1-2_FINAL'!I63+'Task 2-1_FINAL'!I63+'Task 3-1_FINAL'!I63+'Task 3-2_FINAL'!I63+'Task 3-3_FINAL'!I63+'Task 3-4_FINAL'!I63+'Task 3-5'!I63+'Task 2-2_FINAL'!I63+'Task 2-3_FINAL'!I63+'Task 2-4_FINAL'!I63+'Task 2-5_FINAL'!I63+'Task 1-3'!I63</f>
        <v>6794</v>
      </c>
      <c r="J63" s="219">
        <f>'Task 1-1_FINAL'!J63+'Task 1-2_FINAL'!J63+'Task 2-1_FINAL'!J63+'Task 3-1_FINAL'!J63+'Task 3-2_FINAL'!J63+'Task 3-3_FINAL'!J63+'Task 3-4_FINAL'!J63+'Task 3-5'!J63+'Task 2-2_FINAL'!J63+'Task 2-3_FINAL'!J63+'Task 2-4_FINAL'!J63+'Task 2-5_FINAL'!J63+'Task 1-3'!J63</f>
        <v>20722.52</v>
      </c>
      <c r="K63" s="219">
        <f>'Task 1-1_FINAL'!K63+'Task 1-2_FINAL'!K63+'Task 2-1_FINAL'!K63+'Task 3-1_FINAL'!K63+'Task 3-2_FINAL'!K63+'Task 3-3_FINAL'!K63+'Task 3-4_FINAL'!K63+'Task 3-5'!K63+'Task 2-2_FINAL'!K63+'Task 2-3_FINAL'!K63+'Task 2-4_FINAL'!K63+'Task 2-5_FINAL'!K63+'Task 1-3'!K63</f>
        <v>28749.52</v>
      </c>
      <c r="L63" s="219">
        <f>'Task 1-1_FINAL'!L63+'Task 1-2_FINAL'!L63+'Task 2-1_FINAL'!L63+'Task 3-1_FINAL'!L63+'Task 3-2_FINAL'!L63+'Task 3-3_FINAL'!L63+'Task 3-4_FINAL'!L63+'Task 3-5'!L63+'Task 2-2_FINAL'!L63+'Task 2-3_FINAL'!L63+'Task 2-4_FINAL'!L63+'Task 2-5_FINAL'!L63+'Task 1-3'!L63</f>
        <v>0</v>
      </c>
      <c r="N63" s="219">
        <f>'Task 1-1_FINAL'!N63+'Task 1-2_FINAL'!N63+'Task 2-1_FINAL'!N63+'Task 3-1_FINAL'!N63+'Task 3-2_FINAL'!N63+'Task 3-3_FINAL'!N63+'Task 3-4_FINAL'!N63+'Task 3-5'!N63+'Task 2-2_FINAL'!N63+'Task 2-3_FINAL'!N63+'Task 2-4_FINAL'!N63+'Task 2-5_FINAL'!N63+'Task 1-3'!N63</f>
        <v>0</v>
      </c>
      <c r="O63" s="18">
        <f t="shared" si="4"/>
        <v>0</v>
      </c>
    </row>
    <row r="64" spans="1:15" s="15" customFormat="1" ht="12.75" customHeight="1" x14ac:dyDescent="0.4">
      <c r="A64" s="260" t="s">
        <v>79</v>
      </c>
      <c r="B64" s="260"/>
      <c r="C64" s="219">
        <f>'Task 1-1_FINAL'!C64+'Task 1-2_FINAL'!C64+'Task 2-1_FINAL'!C64+'Task 3-1_FINAL'!C64+'Task 3-2_FINAL'!C64+'Task 3-3_FINAL'!C64+'Task 3-4_FINAL'!C64+'Task 3-5'!C64+'Task 2-2_FINAL'!C64+'Task 2-3_FINAL'!C64+'Task 2-4_FINAL'!C64+'Task 2-5_FINAL'!C64+'Task 1-3'!C64</f>
        <v>5350.95</v>
      </c>
      <c r="D64" s="219">
        <f>'Task 1-1_FINAL'!D64+'Task 1-2_FINAL'!D64+'Task 2-1_FINAL'!D64+'Task 3-1_FINAL'!D64+'Task 3-2_FINAL'!D64+'Task 3-3_FINAL'!D64+'Task 3-4_FINAL'!D64+'Task 3-5'!D64+'Task 2-2_FINAL'!D64+'Task 2-3_FINAL'!D64+'Task 2-4_FINAL'!D64+'Task 2-5_FINAL'!D64+'Task 1-3'!D64</f>
        <v>5187</v>
      </c>
      <c r="E64" s="219">
        <f>'Task 1-1_FINAL'!E64+'Task 1-2_FINAL'!E64+'Task 2-1_FINAL'!E64+'Task 3-1_FINAL'!E64+'Task 3-2_FINAL'!E64+'Task 3-3_FINAL'!E64+'Task 3-4_FINAL'!E64+'Task 3-5'!E64+'Task 2-2_FINAL'!E64+'Task 2-3_FINAL'!E64+'Task 2-4_FINAL'!E64+'Task 2-5_FINAL'!E64+'Task 1-3'!E64</f>
        <v>190612.18999999997</v>
      </c>
      <c r="F64" s="219">
        <f>'Task 1-1_FINAL'!F64+'Task 1-2_FINAL'!F64+'Task 2-1_FINAL'!F64+'Task 3-1_FINAL'!F64+'Task 3-2_FINAL'!F64+'Task 3-3_FINAL'!F64+'Task 3-4_FINAL'!F64+'Task 3-5'!F64+'Task 2-2_FINAL'!F64+'Task 2-3_FINAL'!F64+'Task 2-4_FINAL'!F64+'Task 2-5_FINAL'!F64+'Task 1-3'!F64</f>
        <v>185990</v>
      </c>
      <c r="G64" s="219">
        <f>'Task 1-1_FINAL'!G64+'Task 1-2_FINAL'!G64+'Task 2-1_FINAL'!G64+'Task 3-1_FINAL'!G64+'Task 3-2_FINAL'!G64+'Task 3-3_FINAL'!G64+'Task 3-4_FINAL'!G64+'Task 3-5'!G64+'Task 2-2_FINAL'!G64+'Task 2-3_FINAL'!G64+'Task 2-4_FINAL'!G64+'Task 2-5_FINAL'!G64+'Task 1-3'!G64</f>
        <v>6162</v>
      </c>
      <c r="H64" s="219">
        <f>'Task 1-1_FINAL'!H64+'Task 1-2_FINAL'!H64+'Task 2-1_FINAL'!H64+'Task 3-1_FINAL'!H64+'Task 3-2_FINAL'!H64+'Task 3-3_FINAL'!H64+'Task 3-4_FINAL'!H64+'Task 3-5'!H64+'Task 2-2_FINAL'!H64+'Task 2-3_FINAL'!H64+'Task 2-4_FINAL'!H64+'Task 2-5_FINAL'!H64+'Task 1-3'!H64</f>
        <v>5756</v>
      </c>
      <c r="I64" s="219">
        <f>'Task 1-1_FINAL'!I64+'Task 1-2_FINAL'!I64+'Task 2-1_FINAL'!I64+'Task 3-1_FINAL'!I64+'Task 3-2_FINAL'!I64+'Task 3-3_FINAL'!I64+'Task 3-4_FINAL'!I64+'Task 3-5'!I64+'Task 2-2_FINAL'!I64+'Task 2-3_FINAL'!I64+'Task 2-4_FINAL'!I64+'Task 2-5_FINAL'!I64+'Task 1-3'!I64</f>
        <v>144735</v>
      </c>
      <c r="J64" s="219">
        <f>'Task 1-1_FINAL'!J64+'Task 1-2_FINAL'!J64+'Task 2-1_FINAL'!J64+'Task 3-1_FINAL'!J64+'Task 3-2_FINAL'!J64+'Task 3-3_FINAL'!J64+'Task 3-4_FINAL'!J64+'Task 3-5'!J64+'Task 2-2_FINAL'!J64+'Task 2-3_FINAL'!J64+'Task 2-4_FINAL'!J64+'Task 2-5_FINAL'!J64+'Task 1-3'!J64</f>
        <v>347265.18999999994</v>
      </c>
      <c r="K64" s="219">
        <f>'Task 1-1_FINAL'!K64+'Task 1-2_FINAL'!K64+'Task 2-1_FINAL'!K64+'Task 3-1_FINAL'!K64+'Task 3-2_FINAL'!K64+'Task 3-3_FINAL'!K64+'Task 3-4_FINAL'!K64+'Task 3-5'!K64+'Task 2-2_FINAL'!K64+'Task 2-3_FINAL'!K64+'Task 2-4_FINAL'!K64+'Task 2-5_FINAL'!K64+'Task 1-3'!K64</f>
        <v>347024.42999999993</v>
      </c>
      <c r="L64" s="219">
        <f>'Task 1-1_FINAL'!L64+'Task 1-2_FINAL'!L64+'Task 2-1_FINAL'!L64+'Task 3-1_FINAL'!L64+'Task 3-2_FINAL'!L64+'Task 3-3_FINAL'!L64+'Task 3-4_FINAL'!L64+'Task 3-5'!L64+'Task 2-2_FINAL'!L64+'Task 2-3_FINAL'!L64+'Task 2-4_FINAL'!L64+'Task 2-5_FINAL'!L64+'Task 1-3'!L64</f>
        <v>0</v>
      </c>
      <c r="N64" s="219">
        <f>'Task 1-1_FINAL'!N64+'Task 1-2_FINAL'!N64+'Task 2-1_FINAL'!N64+'Task 3-1_FINAL'!N64+'Task 3-2_FINAL'!N64+'Task 3-3_FINAL'!N64+'Task 3-4_FINAL'!N64+'Task 3-5'!N64+'Task 2-2_FINAL'!N64+'Task 2-3_FINAL'!N64+'Task 2-4_FINAL'!N64+'Task 2-5_FINAL'!N64+'Task 1-3'!N64</f>
        <v>5187</v>
      </c>
      <c r="O64" s="18">
        <f t="shared" si="4"/>
        <v>163.94999999999982</v>
      </c>
    </row>
    <row r="65" spans="1:15" s="15" customFormat="1" ht="12.75" customHeight="1" x14ac:dyDescent="0.4">
      <c r="A65" s="260" t="s">
        <v>80</v>
      </c>
      <c r="B65" s="260"/>
      <c r="C65" s="219">
        <f>'Task 1-1_FINAL'!C65+'Task 1-2_FINAL'!C65+'Task 2-1_FINAL'!C65+'Task 3-1_FINAL'!C65+'Task 3-2_FINAL'!C65+'Task 3-3_FINAL'!C65+'Task 3-4_FINAL'!C65+'Task 3-5'!C65+'Task 2-2_FINAL'!C65+'Task 2-3_FINAL'!C65+'Task 2-4_FINAL'!C65+'Task 2-5_FINAL'!C65+'Task 1-3'!C65</f>
        <v>2407.91</v>
      </c>
      <c r="D65" s="219">
        <f>'Task 1-1_FINAL'!D65+'Task 1-2_FINAL'!D65+'Task 2-1_FINAL'!D65+'Task 3-1_FINAL'!D65+'Task 3-2_FINAL'!D65+'Task 3-3_FINAL'!D65+'Task 3-4_FINAL'!D65+'Task 3-5'!D65+'Task 2-2_FINAL'!D65+'Task 2-3_FINAL'!D65+'Task 2-4_FINAL'!D65+'Task 2-5_FINAL'!D65+'Task 1-3'!D65</f>
        <v>2341</v>
      </c>
      <c r="E65" s="219">
        <f>'Task 1-1_FINAL'!E65+'Task 1-2_FINAL'!E65+'Task 2-1_FINAL'!E65+'Task 3-1_FINAL'!E65+'Task 3-2_FINAL'!E65+'Task 3-3_FINAL'!E65+'Task 3-4_FINAL'!E65+'Task 3-5'!E65+'Task 2-2_FINAL'!E65+'Task 2-3_FINAL'!E65+'Task 2-4_FINAL'!E65+'Task 2-5_FINAL'!E65+'Task 1-3'!E65</f>
        <v>147322.38000000003</v>
      </c>
      <c r="F65" s="219">
        <f>'Task 1-1_FINAL'!F65+'Task 1-2_FINAL'!F65+'Task 2-1_FINAL'!F65+'Task 3-1_FINAL'!F65+'Task 3-2_FINAL'!F65+'Task 3-3_FINAL'!F65+'Task 3-4_FINAL'!F65+'Task 3-5'!F65+'Task 2-2_FINAL'!F65+'Task 2-3_FINAL'!F65+'Task 2-4_FINAL'!F65+'Task 2-5_FINAL'!F65+'Task 1-3'!F65</f>
        <v>179515</v>
      </c>
      <c r="G65" s="219">
        <f>'Task 1-1_FINAL'!G65+'Task 1-2_FINAL'!G65+'Task 2-1_FINAL'!G65+'Task 3-1_FINAL'!G65+'Task 3-2_FINAL'!G65+'Task 3-3_FINAL'!G65+'Task 3-4_FINAL'!G65+'Task 3-5'!G65+'Task 2-2_FINAL'!G65+'Task 2-3_FINAL'!G65+'Task 2-4_FINAL'!G65+'Task 2-5_FINAL'!G65+'Task 1-3'!G65</f>
        <v>2675</v>
      </c>
      <c r="H65" s="219">
        <f>'Task 1-1_FINAL'!H65+'Task 1-2_FINAL'!H65+'Task 2-1_FINAL'!H65+'Task 3-1_FINAL'!H65+'Task 3-2_FINAL'!H65+'Task 3-3_FINAL'!H65+'Task 3-4_FINAL'!H65+'Task 3-5'!H65+'Task 2-2_FINAL'!H65+'Task 2-3_FINAL'!H65+'Task 2-4_FINAL'!H65+'Task 2-5_FINAL'!H65+'Task 1-3'!H65</f>
        <v>4749</v>
      </c>
      <c r="I65" s="219">
        <f>'Task 1-1_FINAL'!I65+'Task 1-2_FINAL'!I65+'Task 2-1_FINAL'!I65+'Task 3-1_FINAL'!I65+'Task 3-2_FINAL'!I65+'Task 3-3_FINAL'!I65+'Task 3-4_FINAL'!I65+'Task 3-5'!I65+'Task 2-2_FINAL'!I65+'Task 2-3_FINAL'!I65+'Task 2-4_FINAL'!I65+'Task 2-5_FINAL'!I65+'Task 1-3'!I65</f>
        <v>121811</v>
      </c>
      <c r="J65" s="219">
        <f>'Task 1-1_FINAL'!J65+'Task 1-2_FINAL'!J65+'Task 2-1_FINAL'!J65+'Task 3-1_FINAL'!J65+'Task 3-2_FINAL'!J65+'Task 3-3_FINAL'!J65+'Task 3-4_FINAL'!J65+'Task 3-5'!J65+'Task 2-2_FINAL'!J65+'Task 2-3_FINAL'!J65+'Task 2-4_FINAL'!J65+'Task 2-5_FINAL'!J65+'Task 1-3'!J65</f>
        <v>276557.38</v>
      </c>
      <c r="K65" s="219">
        <f>'Task 1-1_FINAL'!K65+'Task 1-2_FINAL'!K65+'Task 2-1_FINAL'!K65+'Task 3-1_FINAL'!K65+'Task 3-2_FINAL'!K65+'Task 3-3_FINAL'!K65+'Task 3-4_FINAL'!K65+'Task 3-5'!K65+'Task 2-2_FINAL'!K65+'Task 2-3_FINAL'!K65+'Task 2-4_FINAL'!K65+'Task 2-5_FINAL'!K65+'Task 1-3'!K65</f>
        <v>307050.29000000004</v>
      </c>
      <c r="L65" s="219">
        <f>'Task 1-1_FINAL'!L65+'Task 1-2_FINAL'!L65+'Task 2-1_FINAL'!L65+'Task 3-1_FINAL'!L65+'Task 3-2_FINAL'!L65+'Task 3-3_FINAL'!L65+'Task 3-4_FINAL'!L65+'Task 3-5'!L65+'Task 2-2_FINAL'!L65+'Task 2-3_FINAL'!L65+'Task 2-4_FINAL'!L65+'Task 2-5_FINAL'!L65+'Task 1-3'!L65</f>
        <v>0</v>
      </c>
      <c r="N65" s="219">
        <f>'Task 1-1_FINAL'!N65+'Task 1-2_FINAL'!N65+'Task 2-1_FINAL'!N65+'Task 3-1_FINAL'!N65+'Task 3-2_FINAL'!N65+'Task 3-3_FINAL'!N65+'Task 3-4_FINAL'!N65+'Task 3-5'!N65+'Task 2-2_FINAL'!N65+'Task 2-3_FINAL'!N65+'Task 2-4_FINAL'!N65+'Task 2-5_FINAL'!N65+'Task 1-3'!N65</f>
        <v>2341</v>
      </c>
      <c r="O65" s="18">
        <f t="shared" si="4"/>
        <v>66.909999999999854</v>
      </c>
    </row>
    <row r="66" spans="1:15" s="15" customFormat="1" ht="12.75" x14ac:dyDescent="0.4">
      <c r="A66" s="260" t="s">
        <v>81</v>
      </c>
      <c r="B66" s="260"/>
      <c r="C66" s="219">
        <f>'Task 1-1_FINAL'!C66+'Task 1-2_FINAL'!C66+'Task 2-1_FINAL'!C66+'Task 3-1_FINAL'!C66+'Task 3-2_FINAL'!C66+'Task 3-3_FINAL'!C66+'Task 3-4_FINAL'!C66+'Task 3-5'!C66+'Task 2-2_FINAL'!C66+'Task 2-3_FINAL'!C66+'Task 2-4_FINAL'!C66+'Task 2-5_FINAL'!C66+'Task 1-3'!C66</f>
        <v>0</v>
      </c>
      <c r="D66" s="219">
        <f>'Task 1-1_FINAL'!D66+'Task 1-2_FINAL'!D66+'Task 2-1_FINAL'!D66+'Task 3-1_FINAL'!D66+'Task 3-2_FINAL'!D66+'Task 3-3_FINAL'!D66+'Task 3-4_FINAL'!D66+'Task 3-5'!D66+'Task 2-2_FINAL'!D66+'Task 2-3_FINAL'!D66+'Task 2-4_FINAL'!D66+'Task 2-5_FINAL'!D66+'Task 1-3'!D66</f>
        <v>0</v>
      </c>
      <c r="E66" s="219">
        <f>'Task 1-1_FINAL'!E66+'Task 1-2_FINAL'!E66+'Task 2-1_FINAL'!E66+'Task 3-1_FINAL'!E66+'Task 3-2_FINAL'!E66+'Task 3-3_FINAL'!E66+'Task 3-4_FINAL'!E66+'Task 3-5'!E66+'Task 2-2_FINAL'!E66+'Task 2-3_FINAL'!E66+'Task 2-4_FINAL'!E66+'Task 2-5_FINAL'!E66+'Task 1-3'!E66</f>
        <v>24615.46</v>
      </c>
      <c r="F66" s="219">
        <f>'Task 1-1_FINAL'!F66+'Task 1-2_FINAL'!F66+'Task 2-1_FINAL'!F66+'Task 3-1_FINAL'!F66+'Task 3-2_FINAL'!F66+'Task 3-3_FINAL'!F66+'Task 3-4_FINAL'!F66+'Task 3-5'!F66+'Task 2-2_FINAL'!F66+'Task 2-3_FINAL'!F66+'Task 2-4_FINAL'!F66+'Task 2-5_FINAL'!F66+'Task 1-3'!F66</f>
        <v>37515</v>
      </c>
      <c r="G66" s="219">
        <f>'Task 1-1_FINAL'!G66+'Task 1-2_FINAL'!G66+'Task 2-1_FINAL'!G66+'Task 3-1_FINAL'!G66+'Task 3-2_FINAL'!G66+'Task 3-3_FINAL'!G66+'Task 3-4_FINAL'!G66+'Task 3-5'!G66+'Task 2-2_FINAL'!G66+'Task 2-3_FINAL'!G66+'Task 2-4_FINAL'!G66+'Task 2-5_FINAL'!G66+'Task 1-3'!G66</f>
        <v>0</v>
      </c>
      <c r="H66" s="219">
        <f>'Task 1-1_FINAL'!H66+'Task 1-2_FINAL'!H66+'Task 2-1_FINAL'!H66+'Task 3-1_FINAL'!H66+'Task 3-2_FINAL'!H66+'Task 3-3_FINAL'!H66+'Task 3-4_FINAL'!H66+'Task 3-5'!H66+'Task 2-2_FINAL'!H66+'Task 2-3_FINAL'!H66+'Task 2-4_FINAL'!H66+'Task 2-5_FINAL'!H66+'Task 1-3'!H66</f>
        <v>0</v>
      </c>
      <c r="I66" s="219">
        <f>'Task 1-1_FINAL'!I66+'Task 1-2_FINAL'!I66+'Task 2-1_FINAL'!I66+'Task 3-1_FINAL'!I66+'Task 3-2_FINAL'!I66+'Task 3-3_FINAL'!I66+'Task 3-4_FINAL'!I66+'Task 3-5'!I66+'Task 2-2_FINAL'!I66+'Task 2-3_FINAL'!I66+'Task 2-4_FINAL'!I66+'Task 2-5_FINAL'!I66+'Task 1-3'!I66</f>
        <v>25668</v>
      </c>
      <c r="J66" s="219">
        <f>'Task 1-1_FINAL'!J66+'Task 1-2_FINAL'!J66+'Task 2-1_FINAL'!J66+'Task 3-1_FINAL'!J66+'Task 3-2_FINAL'!J66+'Task 3-3_FINAL'!J66+'Task 3-4_FINAL'!J66+'Task 3-5'!J66+'Task 2-2_FINAL'!J66+'Task 2-3_FINAL'!J66+'Task 2-4_FINAL'!J66+'Task 2-5_FINAL'!J66+'Task 1-3'!J66</f>
        <v>50283.46</v>
      </c>
      <c r="K66" s="219">
        <f>'Task 1-1_FINAL'!K66+'Task 1-2_FINAL'!K66+'Task 2-1_FINAL'!K66+'Task 3-1_FINAL'!K66+'Task 3-2_FINAL'!K66+'Task 3-3_FINAL'!K66+'Task 3-4_FINAL'!K66+'Task 3-5'!K66+'Task 2-2_FINAL'!K66+'Task 2-3_FINAL'!K66+'Task 2-4_FINAL'!K66+'Task 2-5_FINAL'!K66+'Task 1-3'!K66</f>
        <v>72764.95</v>
      </c>
      <c r="L66" s="219">
        <f>'Task 1-1_FINAL'!L66+'Task 1-2_FINAL'!L66+'Task 2-1_FINAL'!L66+'Task 3-1_FINAL'!L66+'Task 3-2_FINAL'!L66+'Task 3-3_FINAL'!L66+'Task 3-4_FINAL'!L66+'Task 3-5'!L66+'Task 2-2_FINAL'!L66+'Task 2-3_FINAL'!L66+'Task 2-4_FINAL'!L66+'Task 2-5_FINAL'!L66+'Task 1-3'!L66</f>
        <v>0</v>
      </c>
      <c r="N66" s="219">
        <f>'Task 1-1_FINAL'!N66+'Task 1-2_FINAL'!N66+'Task 2-1_FINAL'!N66+'Task 3-1_FINAL'!N66+'Task 3-2_FINAL'!N66+'Task 3-3_FINAL'!N66+'Task 3-4_FINAL'!N66+'Task 3-5'!N66+'Task 2-2_FINAL'!N66+'Task 2-3_FINAL'!N66+'Task 2-4_FINAL'!N66+'Task 2-5_FINAL'!N66+'Task 1-3'!N66</f>
        <v>0</v>
      </c>
      <c r="O66" s="18">
        <f t="shared" si="4"/>
        <v>0</v>
      </c>
    </row>
    <row r="67" spans="1:15" s="15" customFormat="1" ht="12.75" customHeight="1" x14ac:dyDescent="0.4">
      <c r="A67" s="260" t="s">
        <v>82</v>
      </c>
      <c r="B67" s="260"/>
      <c r="C67" s="219">
        <f>'Task 1-1_FINAL'!C67+'Task 1-2_FINAL'!C67+'Task 2-1_FINAL'!C67+'Task 3-1_FINAL'!C67+'Task 3-2_FINAL'!C67+'Task 3-3_FINAL'!C67+'Task 3-4_FINAL'!C67+'Task 3-5'!C67+'Task 2-2_FINAL'!C67+'Task 2-3_FINAL'!C67+'Task 2-4_FINAL'!C67+'Task 2-5_FINAL'!C67+'Task 1-3'!C67</f>
        <v>0</v>
      </c>
      <c r="D67" s="219">
        <f>'Task 1-1_FINAL'!D67+'Task 1-2_FINAL'!D67+'Task 2-1_FINAL'!D67+'Task 3-1_FINAL'!D67+'Task 3-2_FINAL'!D67+'Task 3-3_FINAL'!D67+'Task 3-4_FINAL'!D67+'Task 3-5'!D67+'Task 2-2_FINAL'!D67+'Task 2-3_FINAL'!D67+'Task 2-4_FINAL'!D67+'Task 2-5_FINAL'!D67+'Task 1-3'!D67</f>
        <v>0</v>
      </c>
      <c r="E67" s="219">
        <f>'Task 1-1_FINAL'!E67+'Task 1-2_FINAL'!E67+'Task 2-1_FINAL'!E67+'Task 3-1_FINAL'!E67+'Task 3-2_FINAL'!E67+'Task 3-3_FINAL'!E67+'Task 3-4_FINAL'!E67+'Task 3-5'!E67+'Task 2-2_FINAL'!E67+'Task 2-3_FINAL'!E67+'Task 2-4_FINAL'!E67+'Task 2-5_FINAL'!E67+'Task 1-3'!E67</f>
        <v>0</v>
      </c>
      <c r="F67" s="219">
        <f>'Task 1-1_FINAL'!F67+'Task 1-2_FINAL'!F67+'Task 2-1_FINAL'!F67+'Task 3-1_FINAL'!F67+'Task 3-2_FINAL'!F67+'Task 3-3_FINAL'!F67+'Task 3-4_FINAL'!F67+'Task 3-5'!F67+'Task 2-2_FINAL'!F67+'Task 2-3_FINAL'!F67+'Task 2-4_FINAL'!F67+'Task 2-5_FINAL'!F67+'Task 1-3'!F67</f>
        <v>20585</v>
      </c>
      <c r="G67" s="219">
        <f>'Task 1-1_FINAL'!G67+'Task 1-2_FINAL'!G67+'Task 2-1_FINAL'!G67+'Task 3-1_FINAL'!G67+'Task 3-2_FINAL'!G67+'Task 3-3_FINAL'!G67+'Task 3-4_FINAL'!G67+'Task 3-5'!G67+'Task 2-2_FINAL'!G67+'Task 2-3_FINAL'!G67+'Task 2-4_FINAL'!G67+'Task 2-5_FINAL'!G67+'Task 1-3'!G67</f>
        <v>0</v>
      </c>
      <c r="H67" s="219">
        <f>'Task 1-1_FINAL'!H67+'Task 1-2_FINAL'!H67+'Task 2-1_FINAL'!H67+'Task 3-1_FINAL'!H67+'Task 3-2_FINAL'!H67+'Task 3-3_FINAL'!H67+'Task 3-4_FINAL'!H67+'Task 3-5'!H67+'Task 2-2_FINAL'!H67+'Task 2-3_FINAL'!H67+'Task 2-4_FINAL'!H67+'Task 2-5_FINAL'!H67+'Task 1-3'!H67</f>
        <v>0</v>
      </c>
      <c r="I67" s="219">
        <f>'Task 1-1_FINAL'!I67+'Task 1-2_FINAL'!I67+'Task 2-1_FINAL'!I67+'Task 3-1_FINAL'!I67+'Task 3-2_FINAL'!I67+'Task 3-3_FINAL'!I67+'Task 3-4_FINAL'!I67+'Task 3-5'!I67+'Task 2-2_FINAL'!I67+'Task 2-3_FINAL'!I67+'Task 2-4_FINAL'!I67+'Task 2-5_FINAL'!I67+'Task 1-3'!I67</f>
        <v>0</v>
      </c>
      <c r="J67" s="219">
        <f>'Task 1-1_FINAL'!J67+'Task 1-2_FINAL'!J67+'Task 2-1_FINAL'!J67+'Task 3-1_FINAL'!J67+'Task 3-2_FINAL'!J67+'Task 3-3_FINAL'!J67+'Task 3-4_FINAL'!J67+'Task 3-5'!J67+'Task 2-2_FINAL'!J67+'Task 2-3_FINAL'!J67+'Task 2-4_FINAL'!J67+'Task 2-5_FINAL'!J67+'Task 1-3'!J67</f>
        <v>0</v>
      </c>
      <c r="K67" s="219">
        <f>'Task 1-1_FINAL'!K67+'Task 1-2_FINAL'!K67+'Task 2-1_FINAL'!K67+'Task 3-1_FINAL'!K67+'Task 3-2_FINAL'!K67+'Task 3-3_FINAL'!K67+'Task 3-4_FINAL'!K67+'Task 3-5'!K67+'Task 2-2_FINAL'!K67+'Task 2-3_FINAL'!K67+'Task 2-4_FINAL'!K67+'Task 2-5_FINAL'!K67+'Task 1-3'!K67</f>
        <v>4845</v>
      </c>
      <c r="L67" s="219">
        <f>'Task 1-1_FINAL'!L67+'Task 1-2_FINAL'!L67+'Task 2-1_FINAL'!L67+'Task 3-1_FINAL'!L67+'Task 3-2_FINAL'!L67+'Task 3-3_FINAL'!L67+'Task 3-4_FINAL'!L67+'Task 3-5'!L67+'Task 2-2_FINAL'!L67+'Task 2-3_FINAL'!L67+'Task 2-4_FINAL'!L67+'Task 2-5_FINAL'!L67+'Task 1-3'!L67</f>
        <v>0</v>
      </c>
      <c r="N67" s="219">
        <f>'Task 1-1_FINAL'!N67+'Task 1-2_FINAL'!N67+'Task 2-1_FINAL'!N67+'Task 3-1_FINAL'!N67+'Task 3-2_FINAL'!N67+'Task 3-3_FINAL'!N67+'Task 3-4_FINAL'!N67+'Task 3-5'!N67+'Task 2-2_FINAL'!N67+'Task 2-3_FINAL'!N67+'Task 2-4_FINAL'!N67+'Task 2-5_FINAL'!N67+'Task 1-3'!N67</f>
        <v>0</v>
      </c>
      <c r="O67" s="18">
        <f t="shared" si="4"/>
        <v>0</v>
      </c>
    </row>
    <row r="68" spans="1:15" s="15" customFormat="1" ht="12.75" customHeight="1" x14ac:dyDescent="0.4">
      <c r="A68" s="260" t="s">
        <v>83</v>
      </c>
      <c r="B68" s="260"/>
      <c r="C68" s="219">
        <f>'Task 1-1_FINAL'!C68+'Task 1-2_FINAL'!C68+'Task 2-1_FINAL'!C68+'Task 3-1_FINAL'!C68+'Task 3-2_FINAL'!C68+'Task 3-3_FINAL'!C68+'Task 3-4_FINAL'!C68+'Task 3-5'!C68+'Task 2-2_FINAL'!C68+'Task 2-3_FINAL'!C68+'Task 2-4_FINAL'!C68+'Task 2-5_FINAL'!C68+'Task 1-3'!C68</f>
        <v>0</v>
      </c>
      <c r="D68" s="219">
        <f>'Task 1-1_FINAL'!D68+'Task 1-2_FINAL'!D68+'Task 2-1_FINAL'!D68+'Task 3-1_FINAL'!D68+'Task 3-2_FINAL'!D68+'Task 3-3_FINAL'!D68+'Task 3-4_FINAL'!D68+'Task 3-5'!D68+'Task 2-2_FINAL'!D68+'Task 2-3_FINAL'!D68+'Task 2-4_FINAL'!D68+'Task 2-5_FINAL'!D68+'Task 1-3'!D68</f>
        <v>0</v>
      </c>
      <c r="E68" s="219">
        <f>'Task 1-1_FINAL'!E68+'Task 1-2_FINAL'!E68+'Task 2-1_FINAL'!E68+'Task 3-1_FINAL'!E68+'Task 3-2_FINAL'!E68+'Task 3-3_FINAL'!E68+'Task 3-4_FINAL'!E68+'Task 3-5'!E68+'Task 2-2_FINAL'!E68+'Task 2-3_FINAL'!E68+'Task 2-4_FINAL'!E68+'Task 2-5_FINAL'!E68+'Task 1-3'!E68</f>
        <v>0</v>
      </c>
      <c r="F68" s="219">
        <f>'Task 1-1_FINAL'!F68+'Task 1-2_FINAL'!F68+'Task 2-1_FINAL'!F68+'Task 3-1_FINAL'!F68+'Task 3-2_FINAL'!F68+'Task 3-3_FINAL'!F68+'Task 3-4_FINAL'!F68+'Task 3-5'!F68+'Task 2-2_FINAL'!F68+'Task 2-3_FINAL'!F68+'Task 2-4_FINAL'!F68+'Task 2-5_FINAL'!F68+'Task 1-3'!F68</f>
        <v>4811</v>
      </c>
      <c r="G68" s="219">
        <f>'Task 1-1_FINAL'!G68+'Task 1-2_FINAL'!G68+'Task 2-1_FINAL'!G68+'Task 3-1_FINAL'!G68+'Task 3-2_FINAL'!G68+'Task 3-3_FINAL'!G68+'Task 3-4_FINAL'!G68+'Task 3-5'!G68+'Task 2-2_FINAL'!G68+'Task 2-3_FINAL'!G68+'Task 2-4_FINAL'!G68+'Task 2-5_FINAL'!G68+'Task 1-3'!G68</f>
        <v>0</v>
      </c>
      <c r="H68" s="219">
        <f>'Task 1-1_FINAL'!H68+'Task 1-2_FINAL'!H68+'Task 2-1_FINAL'!H68+'Task 3-1_FINAL'!H68+'Task 3-2_FINAL'!H68+'Task 3-3_FINAL'!H68+'Task 3-4_FINAL'!H68+'Task 3-5'!H68+'Task 2-2_FINAL'!H68+'Task 2-3_FINAL'!H68+'Task 2-4_FINAL'!H68+'Task 2-5_FINAL'!H68+'Task 1-3'!H68</f>
        <v>0</v>
      </c>
      <c r="I68" s="219">
        <f>'Task 1-1_FINAL'!I68+'Task 1-2_FINAL'!I68+'Task 2-1_FINAL'!I68+'Task 3-1_FINAL'!I68+'Task 3-2_FINAL'!I68+'Task 3-3_FINAL'!I68+'Task 3-4_FINAL'!I68+'Task 3-5'!I68+'Task 2-2_FINAL'!I68+'Task 2-3_FINAL'!I68+'Task 2-4_FINAL'!I68+'Task 2-5_FINAL'!I68+'Task 1-3'!I68</f>
        <v>0</v>
      </c>
      <c r="J68" s="219">
        <f>'Task 1-1_FINAL'!J68+'Task 1-2_FINAL'!J68+'Task 2-1_FINAL'!J68+'Task 3-1_FINAL'!J68+'Task 3-2_FINAL'!J68+'Task 3-3_FINAL'!J68+'Task 3-4_FINAL'!J68+'Task 3-5'!J68+'Task 2-2_FINAL'!J68+'Task 2-3_FINAL'!J68+'Task 2-4_FINAL'!J68+'Task 2-5_FINAL'!J68+'Task 1-3'!J68</f>
        <v>0</v>
      </c>
      <c r="K68" s="219">
        <f>'Task 1-1_FINAL'!K68+'Task 1-2_FINAL'!K68+'Task 2-1_FINAL'!K68+'Task 3-1_FINAL'!K68+'Task 3-2_FINAL'!K68+'Task 3-3_FINAL'!K68+'Task 3-4_FINAL'!K68+'Task 3-5'!K68+'Task 2-2_FINAL'!K68+'Task 2-3_FINAL'!K68+'Task 2-4_FINAL'!K68+'Task 2-5_FINAL'!K68+'Task 1-3'!K68</f>
        <v>0</v>
      </c>
      <c r="L68" s="219">
        <f>'Task 1-1_FINAL'!L68+'Task 1-2_FINAL'!L68+'Task 2-1_FINAL'!L68+'Task 3-1_FINAL'!L68+'Task 3-2_FINAL'!L68+'Task 3-3_FINAL'!L68+'Task 3-4_FINAL'!L68+'Task 3-5'!L68+'Task 2-2_FINAL'!L68+'Task 2-3_FINAL'!L68+'Task 2-4_FINAL'!L68+'Task 2-5_FINAL'!L68+'Task 1-3'!L68</f>
        <v>0</v>
      </c>
      <c r="N68" s="219">
        <f>'Task 1-1_FINAL'!N68+'Task 1-2_FINAL'!N68+'Task 2-1_FINAL'!N68+'Task 3-1_FINAL'!N68+'Task 3-2_FINAL'!N68+'Task 3-3_FINAL'!N68+'Task 3-4_FINAL'!N68+'Task 3-5'!N68+'Task 2-2_FINAL'!N68+'Task 2-3_FINAL'!N68+'Task 2-4_FINAL'!N68+'Task 2-5_FINAL'!N68+'Task 1-3'!N68</f>
        <v>0</v>
      </c>
      <c r="O68" s="18">
        <f t="shared" si="4"/>
        <v>0</v>
      </c>
    </row>
    <row r="69" spans="1:15" s="15" customFormat="1" ht="12.75" customHeight="1" x14ac:dyDescent="0.4">
      <c r="A69" s="260" t="s">
        <v>84</v>
      </c>
      <c r="B69" s="260"/>
      <c r="C69" s="219">
        <f>'Task 1-1_FINAL'!C69+'Task 1-2_FINAL'!C69+'Task 2-1_FINAL'!C69+'Task 3-1_FINAL'!C69+'Task 3-2_FINAL'!C69+'Task 3-3_FINAL'!C69+'Task 3-4_FINAL'!C69+'Task 3-5'!C69+'Task 2-2_FINAL'!C69+'Task 2-3_FINAL'!C69+'Task 2-4_FINAL'!C69+'Task 2-5_FINAL'!C69+'Task 1-3'!C69</f>
        <v>0</v>
      </c>
      <c r="D69" s="219">
        <f>'Task 1-1_FINAL'!D69+'Task 1-2_FINAL'!D69+'Task 2-1_FINAL'!D69+'Task 3-1_FINAL'!D69+'Task 3-2_FINAL'!D69+'Task 3-3_FINAL'!D69+'Task 3-4_FINAL'!D69+'Task 3-5'!D69+'Task 2-2_FINAL'!D69+'Task 2-3_FINAL'!D69+'Task 2-4_FINAL'!D69+'Task 2-5_FINAL'!D69+'Task 1-3'!D69</f>
        <v>0</v>
      </c>
      <c r="E69" s="219">
        <f>'Task 1-1_FINAL'!E69+'Task 1-2_FINAL'!E69+'Task 2-1_FINAL'!E69+'Task 3-1_FINAL'!E69+'Task 3-2_FINAL'!E69+'Task 3-3_FINAL'!E69+'Task 3-4_FINAL'!E69+'Task 3-5'!E69+'Task 2-2_FINAL'!E69+'Task 2-3_FINAL'!E69+'Task 2-4_FINAL'!E69+'Task 2-5_FINAL'!E69+'Task 1-3'!E69</f>
        <v>17663.87</v>
      </c>
      <c r="F69" s="219">
        <f>'Task 1-1_FINAL'!F69+'Task 1-2_FINAL'!F69+'Task 2-1_FINAL'!F69+'Task 3-1_FINAL'!F69+'Task 3-2_FINAL'!F69+'Task 3-3_FINAL'!F69+'Task 3-4_FINAL'!F69+'Task 3-5'!F69+'Task 2-2_FINAL'!F69+'Task 2-3_FINAL'!F69+'Task 2-4_FINAL'!F69+'Task 2-5_FINAL'!F69+'Task 1-3'!F69</f>
        <v>17806</v>
      </c>
      <c r="G69" s="219">
        <f>'Task 1-1_FINAL'!G69+'Task 1-2_FINAL'!G69+'Task 2-1_FINAL'!G69+'Task 3-1_FINAL'!G69+'Task 3-2_FINAL'!G69+'Task 3-3_FINAL'!G69+'Task 3-4_FINAL'!G69+'Task 3-5'!G69+'Task 2-2_FINAL'!G69+'Task 2-3_FINAL'!G69+'Task 2-4_FINAL'!G69+'Task 2-5_FINAL'!G69+'Task 1-3'!G69</f>
        <v>0</v>
      </c>
      <c r="H69" s="219">
        <f>'Task 1-1_FINAL'!H69+'Task 1-2_FINAL'!H69+'Task 2-1_FINAL'!H69+'Task 3-1_FINAL'!H69+'Task 3-2_FINAL'!H69+'Task 3-3_FINAL'!H69+'Task 3-4_FINAL'!H69+'Task 3-5'!H69+'Task 2-2_FINAL'!H69+'Task 2-3_FINAL'!H69+'Task 2-4_FINAL'!H69+'Task 2-5_FINAL'!H69+'Task 1-3'!H69</f>
        <v>0</v>
      </c>
      <c r="I69" s="219">
        <f>'Task 1-1_FINAL'!I69+'Task 1-2_FINAL'!I69+'Task 2-1_FINAL'!I69+'Task 3-1_FINAL'!I69+'Task 3-2_FINAL'!I69+'Task 3-3_FINAL'!I69+'Task 3-4_FINAL'!I69+'Task 3-5'!I69+'Task 2-2_FINAL'!I69+'Task 2-3_FINAL'!I69+'Task 2-4_FINAL'!I69+'Task 2-5_FINAL'!I69+'Task 1-3'!I69</f>
        <v>0</v>
      </c>
      <c r="J69" s="219">
        <f>'Task 1-1_FINAL'!J69+'Task 1-2_FINAL'!J69+'Task 2-1_FINAL'!J69+'Task 3-1_FINAL'!J69+'Task 3-2_FINAL'!J69+'Task 3-3_FINAL'!J69+'Task 3-4_FINAL'!J69+'Task 3-5'!J69+'Task 2-2_FINAL'!J69+'Task 2-3_FINAL'!J69+'Task 2-4_FINAL'!J69+'Task 2-5_FINAL'!J69+'Task 1-3'!J69</f>
        <v>17663.87</v>
      </c>
      <c r="K69" s="219">
        <f>'Task 1-1_FINAL'!K69+'Task 1-2_FINAL'!K69+'Task 2-1_FINAL'!K69+'Task 3-1_FINAL'!K69+'Task 3-2_FINAL'!K69+'Task 3-3_FINAL'!K69+'Task 3-4_FINAL'!K69+'Task 3-5'!K69+'Task 2-2_FINAL'!K69+'Task 2-3_FINAL'!K69+'Task 2-4_FINAL'!K69+'Task 2-5_FINAL'!K69+'Task 1-3'!K69</f>
        <v>22751.87</v>
      </c>
      <c r="L69" s="219">
        <f>'Task 1-1_FINAL'!L69+'Task 1-2_FINAL'!L69+'Task 2-1_FINAL'!L69+'Task 3-1_FINAL'!L69+'Task 3-2_FINAL'!L69+'Task 3-3_FINAL'!L69+'Task 3-4_FINAL'!L69+'Task 3-5'!L69+'Task 2-2_FINAL'!L69+'Task 2-3_FINAL'!L69+'Task 2-4_FINAL'!L69+'Task 2-5_FINAL'!L69+'Task 1-3'!L69</f>
        <v>0</v>
      </c>
      <c r="N69" s="219">
        <f>'Task 1-1_FINAL'!N69+'Task 1-2_FINAL'!N69+'Task 2-1_FINAL'!N69+'Task 3-1_FINAL'!N69+'Task 3-2_FINAL'!N69+'Task 3-3_FINAL'!N69+'Task 3-4_FINAL'!N69+'Task 3-5'!N69+'Task 2-2_FINAL'!N69+'Task 2-3_FINAL'!N69+'Task 2-4_FINAL'!N69+'Task 2-5_FINAL'!N69+'Task 1-3'!N69</f>
        <v>0</v>
      </c>
      <c r="O69" s="18">
        <f t="shared" si="4"/>
        <v>0</v>
      </c>
    </row>
    <row r="70" spans="1:15" s="15" customFormat="1" ht="12.75" customHeight="1" x14ac:dyDescent="0.4">
      <c r="A70" s="260" t="s">
        <v>85</v>
      </c>
      <c r="B70" s="260"/>
      <c r="C70" s="219">
        <f>'Task 1-1_FINAL'!C70+'Task 1-2_FINAL'!C70+'Task 2-1_FINAL'!C70+'Task 3-1_FINAL'!C70+'Task 3-2_FINAL'!C70+'Task 3-3_FINAL'!C70+'Task 3-4_FINAL'!C70+'Task 3-5'!C70+'Task 2-2_FINAL'!C70+'Task 2-3_FINAL'!C70+'Task 2-4_FINAL'!C70+'Task 2-5_FINAL'!C70+'Task 1-3'!C70</f>
        <v>0</v>
      </c>
      <c r="D70" s="219">
        <f>'Task 1-1_FINAL'!D70+'Task 1-2_FINAL'!D70+'Task 2-1_FINAL'!D70+'Task 3-1_FINAL'!D70+'Task 3-2_FINAL'!D70+'Task 3-3_FINAL'!D70+'Task 3-4_FINAL'!D70+'Task 3-5'!D70+'Task 2-2_FINAL'!D70+'Task 2-3_FINAL'!D70+'Task 2-4_FINAL'!D70+'Task 2-5_FINAL'!D70+'Task 1-3'!D70</f>
        <v>0</v>
      </c>
      <c r="E70" s="219">
        <f>'Task 1-1_FINAL'!E70+'Task 1-2_FINAL'!E70+'Task 2-1_FINAL'!E70+'Task 3-1_FINAL'!E70+'Task 3-2_FINAL'!E70+'Task 3-3_FINAL'!E70+'Task 3-4_FINAL'!E70+'Task 3-5'!E70+'Task 2-2_FINAL'!E70+'Task 2-3_FINAL'!E70+'Task 2-4_FINAL'!E70+'Task 2-5_FINAL'!E70+'Task 1-3'!E70</f>
        <v>13445.57</v>
      </c>
      <c r="F70" s="219">
        <f>'Task 1-1_FINAL'!F70+'Task 1-2_FINAL'!F70+'Task 2-1_FINAL'!F70+'Task 3-1_FINAL'!F70+'Task 3-2_FINAL'!F70+'Task 3-3_FINAL'!F70+'Task 3-4_FINAL'!F70+'Task 3-5'!F70+'Task 2-2_FINAL'!F70+'Task 2-3_FINAL'!F70+'Task 2-4_FINAL'!F70+'Task 2-5_FINAL'!F70+'Task 1-3'!F70</f>
        <v>2962</v>
      </c>
      <c r="G70" s="219">
        <f>'Task 1-1_FINAL'!G70+'Task 1-2_FINAL'!G70+'Task 2-1_FINAL'!G70+'Task 3-1_FINAL'!G70+'Task 3-2_FINAL'!G70+'Task 3-3_FINAL'!G70+'Task 3-4_FINAL'!G70+'Task 3-5'!G70+'Task 2-2_FINAL'!G70+'Task 2-3_FINAL'!G70+'Task 2-4_FINAL'!G70+'Task 2-5_FINAL'!G70+'Task 1-3'!G70</f>
        <v>0</v>
      </c>
      <c r="H70" s="219">
        <f>'Task 1-1_FINAL'!H70+'Task 1-2_FINAL'!H70+'Task 2-1_FINAL'!H70+'Task 3-1_FINAL'!H70+'Task 3-2_FINAL'!H70+'Task 3-3_FINAL'!H70+'Task 3-4_FINAL'!H70+'Task 3-5'!H70+'Task 2-2_FINAL'!H70+'Task 2-3_FINAL'!H70+'Task 2-4_FINAL'!H70+'Task 2-5_FINAL'!H70+'Task 1-3'!H70</f>
        <v>0</v>
      </c>
      <c r="I70" s="219">
        <f>'Task 1-1_FINAL'!I70+'Task 1-2_FINAL'!I70+'Task 2-1_FINAL'!I70+'Task 3-1_FINAL'!I70+'Task 3-2_FINAL'!I70+'Task 3-3_FINAL'!I70+'Task 3-4_FINAL'!I70+'Task 3-5'!I70+'Task 2-2_FINAL'!I70+'Task 2-3_FINAL'!I70+'Task 2-4_FINAL'!I70+'Task 2-5_FINAL'!I70+'Task 1-3'!I70</f>
        <v>0</v>
      </c>
      <c r="J70" s="219">
        <f>'Task 1-1_FINAL'!J70+'Task 1-2_FINAL'!J70+'Task 2-1_FINAL'!J70+'Task 3-1_FINAL'!J70+'Task 3-2_FINAL'!J70+'Task 3-3_FINAL'!J70+'Task 3-4_FINAL'!J70+'Task 3-5'!J70+'Task 2-2_FINAL'!J70+'Task 2-3_FINAL'!J70+'Task 2-4_FINAL'!J70+'Task 2-5_FINAL'!J70+'Task 1-3'!J70</f>
        <v>13445.57</v>
      </c>
      <c r="K70" s="219">
        <f>'Task 1-1_FINAL'!K70+'Task 1-2_FINAL'!K70+'Task 2-1_FINAL'!K70+'Task 3-1_FINAL'!K70+'Task 3-2_FINAL'!K70+'Task 3-3_FINAL'!K70+'Task 3-4_FINAL'!K70+'Task 3-5'!K70+'Task 2-2_FINAL'!K70+'Task 2-3_FINAL'!K70+'Task 2-4_FINAL'!K70+'Task 2-5_FINAL'!K70+'Task 1-3'!K70</f>
        <v>13346.85</v>
      </c>
      <c r="L70" s="219">
        <f>'Task 1-1_FINAL'!L70+'Task 1-2_FINAL'!L70+'Task 2-1_FINAL'!L70+'Task 3-1_FINAL'!L70+'Task 3-2_FINAL'!L70+'Task 3-3_FINAL'!L70+'Task 3-4_FINAL'!L70+'Task 3-5'!L70+'Task 2-2_FINAL'!L70+'Task 2-3_FINAL'!L70+'Task 2-4_FINAL'!L70+'Task 2-5_FINAL'!L70+'Task 1-3'!L70</f>
        <v>0</v>
      </c>
      <c r="N70" s="219">
        <f>'Task 1-1_FINAL'!N70+'Task 1-2_FINAL'!N70+'Task 2-1_FINAL'!N70+'Task 3-1_FINAL'!N70+'Task 3-2_FINAL'!N70+'Task 3-3_FINAL'!N70+'Task 3-4_FINAL'!N70+'Task 3-5'!N70+'Task 2-2_FINAL'!N70+'Task 2-3_FINAL'!N70+'Task 2-4_FINAL'!N70+'Task 2-5_FINAL'!N70+'Task 1-3'!N70</f>
        <v>0</v>
      </c>
      <c r="O70" s="18">
        <f t="shared" si="4"/>
        <v>0</v>
      </c>
    </row>
    <row r="71" spans="1:15" s="15" customFormat="1" ht="12.75" customHeight="1" x14ac:dyDescent="0.4">
      <c r="A71" s="260" t="s">
        <v>86</v>
      </c>
      <c r="B71" s="260"/>
      <c r="C71" s="219">
        <f>'Task 1-1_FINAL'!C71+'Task 1-2_FINAL'!C71+'Task 2-1_FINAL'!C71+'Task 3-1_FINAL'!C71+'Task 3-2_FINAL'!C71+'Task 3-3_FINAL'!C71+'Task 3-4_FINAL'!C71+'Task 3-5'!C71+'Task 2-2_FINAL'!C71+'Task 2-3_FINAL'!C71+'Task 2-4_FINAL'!C71+'Task 2-5_FINAL'!C71+'Task 1-3'!C71</f>
        <v>0</v>
      </c>
      <c r="D71" s="219">
        <f>'Task 1-1_FINAL'!D71+'Task 1-2_FINAL'!D71+'Task 2-1_FINAL'!D71+'Task 3-1_FINAL'!D71+'Task 3-2_FINAL'!D71+'Task 3-3_FINAL'!D71+'Task 3-4_FINAL'!D71+'Task 3-5'!D71+'Task 2-2_FINAL'!D71+'Task 2-3_FINAL'!D71+'Task 2-4_FINAL'!D71+'Task 2-5_FINAL'!D71+'Task 1-3'!D71</f>
        <v>0</v>
      </c>
      <c r="E71" s="219">
        <f>'Task 1-1_FINAL'!E71+'Task 1-2_FINAL'!E71+'Task 2-1_FINAL'!E71+'Task 3-1_FINAL'!E71+'Task 3-2_FINAL'!E71+'Task 3-3_FINAL'!E71+'Task 3-4_FINAL'!E71+'Task 3-5'!E71+'Task 2-2_FINAL'!E71+'Task 2-3_FINAL'!E71+'Task 2-4_FINAL'!E71+'Task 2-5_FINAL'!E71+'Task 1-3'!E71</f>
        <v>12293.970000000001</v>
      </c>
      <c r="F71" s="219">
        <f>'Task 1-1_FINAL'!F71+'Task 1-2_FINAL'!F71+'Task 2-1_FINAL'!F71+'Task 3-1_FINAL'!F71+'Task 3-2_FINAL'!F71+'Task 3-3_FINAL'!F71+'Task 3-4_FINAL'!F71+'Task 3-5'!F71+'Task 2-2_FINAL'!F71+'Task 2-3_FINAL'!F71+'Task 2-4_FINAL'!F71+'Task 2-5_FINAL'!F71+'Task 1-3'!F71</f>
        <v>10608</v>
      </c>
      <c r="G71" s="219">
        <f>'Task 1-1_FINAL'!G71+'Task 1-2_FINAL'!G71+'Task 2-1_FINAL'!G71+'Task 3-1_FINAL'!G71+'Task 3-2_FINAL'!G71+'Task 3-3_FINAL'!G71+'Task 3-4_FINAL'!G71+'Task 3-5'!G71+'Task 2-2_FINAL'!G71+'Task 2-3_FINAL'!G71+'Task 2-4_FINAL'!G71+'Task 2-5_FINAL'!G71+'Task 1-3'!G71</f>
        <v>0</v>
      </c>
      <c r="H71" s="219">
        <f>'Task 1-1_FINAL'!H71+'Task 1-2_FINAL'!H71+'Task 2-1_FINAL'!H71+'Task 3-1_FINAL'!H71+'Task 3-2_FINAL'!H71+'Task 3-3_FINAL'!H71+'Task 3-4_FINAL'!H71+'Task 3-5'!H71+'Task 2-2_FINAL'!H71+'Task 2-3_FINAL'!H71+'Task 2-4_FINAL'!H71+'Task 2-5_FINAL'!H71+'Task 1-3'!H71</f>
        <v>0</v>
      </c>
      <c r="I71" s="219">
        <f>'Task 1-1_FINAL'!I71+'Task 1-2_FINAL'!I71+'Task 2-1_FINAL'!I71+'Task 3-1_FINAL'!I71+'Task 3-2_FINAL'!I71+'Task 3-3_FINAL'!I71+'Task 3-4_FINAL'!I71+'Task 3-5'!I71+'Task 2-2_FINAL'!I71+'Task 2-3_FINAL'!I71+'Task 2-4_FINAL'!I71+'Task 2-5_FINAL'!I71+'Task 1-3'!I71</f>
        <v>0</v>
      </c>
      <c r="J71" s="219">
        <f>'Task 1-1_FINAL'!J71+'Task 1-2_FINAL'!J71+'Task 2-1_FINAL'!J71+'Task 3-1_FINAL'!J71+'Task 3-2_FINAL'!J71+'Task 3-3_FINAL'!J71+'Task 3-4_FINAL'!J71+'Task 3-5'!J71+'Task 2-2_FINAL'!J71+'Task 2-3_FINAL'!J71+'Task 2-4_FINAL'!J71+'Task 2-5_FINAL'!J71+'Task 1-3'!J71</f>
        <v>12293.970000000001</v>
      </c>
      <c r="K71" s="219">
        <f>'Task 1-1_FINAL'!K71+'Task 1-2_FINAL'!K71+'Task 2-1_FINAL'!K71+'Task 3-1_FINAL'!K71+'Task 3-2_FINAL'!K71+'Task 3-3_FINAL'!K71+'Task 3-4_FINAL'!K71+'Task 3-5'!K71+'Task 2-2_FINAL'!K71+'Task 2-3_FINAL'!K71+'Task 2-4_FINAL'!K71+'Task 2-5_FINAL'!K71+'Task 1-3'!K71</f>
        <v>11682.550000000001</v>
      </c>
      <c r="L71" s="219">
        <f>'Task 1-1_FINAL'!L71+'Task 1-2_FINAL'!L71+'Task 2-1_FINAL'!L71+'Task 3-1_FINAL'!L71+'Task 3-2_FINAL'!L71+'Task 3-3_FINAL'!L71+'Task 3-4_FINAL'!L71+'Task 3-5'!L71+'Task 2-2_FINAL'!L71+'Task 2-3_FINAL'!L71+'Task 2-4_FINAL'!L71+'Task 2-5_FINAL'!L71+'Task 1-3'!L71</f>
        <v>0</v>
      </c>
      <c r="N71" s="219">
        <f>'Task 1-1_FINAL'!N71+'Task 1-2_FINAL'!N71+'Task 2-1_FINAL'!N71+'Task 3-1_FINAL'!N71+'Task 3-2_FINAL'!N71+'Task 3-3_FINAL'!N71+'Task 3-4_FINAL'!N71+'Task 3-5'!N71+'Task 2-2_FINAL'!N71+'Task 2-3_FINAL'!N71+'Task 2-4_FINAL'!N71+'Task 2-5_FINAL'!N71+'Task 1-3'!N71</f>
        <v>0</v>
      </c>
      <c r="O71" s="18">
        <f t="shared" si="4"/>
        <v>0</v>
      </c>
    </row>
    <row r="72" spans="1:15" s="15" customFormat="1" ht="12.75" customHeight="1" x14ac:dyDescent="0.4">
      <c r="A72" s="260" t="s">
        <v>87</v>
      </c>
      <c r="B72" s="260"/>
      <c r="C72" s="219">
        <f>'Task 1-1_FINAL'!C72+'Task 1-2_FINAL'!C72+'Task 2-1_FINAL'!C72+'Task 3-1_FINAL'!C72+'Task 3-2_FINAL'!C72+'Task 3-3_FINAL'!C72+'Task 3-4_FINAL'!C72+'Task 3-5'!C72+'Task 2-2_FINAL'!C72+'Task 2-3_FINAL'!C72+'Task 2-4_FINAL'!C72+'Task 2-5_FINAL'!C72+'Task 1-3'!C72</f>
        <v>569.64</v>
      </c>
      <c r="D72" s="219">
        <f>'Task 1-1_FINAL'!D72+'Task 1-2_FINAL'!D72+'Task 2-1_FINAL'!D72+'Task 3-1_FINAL'!D72+'Task 3-2_FINAL'!D72+'Task 3-3_FINAL'!D72+'Task 3-4_FINAL'!D72+'Task 3-5'!D72+'Task 2-2_FINAL'!D72+'Task 2-3_FINAL'!D72+'Task 2-4_FINAL'!D72+'Task 2-5_FINAL'!D72+'Task 1-3'!D72</f>
        <v>463</v>
      </c>
      <c r="E72" s="219">
        <f>'Task 1-1_FINAL'!E72+'Task 1-2_FINAL'!E72+'Task 2-1_FINAL'!E72+'Task 3-1_FINAL'!E72+'Task 3-2_FINAL'!E72+'Task 3-3_FINAL'!E72+'Task 3-4_FINAL'!E72+'Task 3-5'!E72+'Task 2-2_FINAL'!E72+'Task 2-3_FINAL'!E72+'Task 2-4_FINAL'!E72+'Task 2-5_FINAL'!E72+'Task 1-3'!E72</f>
        <v>5822.5200000000013</v>
      </c>
      <c r="F72" s="219">
        <f>'Task 1-1_FINAL'!F72+'Task 1-2_FINAL'!F72+'Task 2-1_FINAL'!F72+'Task 3-1_FINAL'!F72+'Task 3-2_FINAL'!F72+'Task 3-3_FINAL'!F72+'Task 3-4_FINAL'!F72+'Task 3-5'!F72+'Task 2-2_FINAL'!F72+'Task 2-3_FINAL'!F72+'Task 2-4_FINAL'!F72+'Task 2-5_FINAL'!F72+'Task 1-3'!F72</f>
        <v>13095</v>
      </c>
      <c r="G72" s="219">
        <f>'Task 1-1_FINAL'!G72+'Task 1-2_FINAL'!G72+'Task 2-1_FINAL'!G72+'Task 3-1_FINAL'!G72+'Task 3-2_FINAL'!G72+'Task 3-3_FINAL'!G72+'Task 3-4_FINAL'!G72+'Task 3-5'!G72+'Task 2-2_FINAL'!G72+'Task 2-3_FINAL'!G72+'Task 2-4_FINAL'!G72+'Task 2-5_FINAL'!G72+'Task 1-3'!G72</f>
        <v>732</v>
      </c>
      <c r="H72" s="219">
        <f>'Task 1-1_FINAL'!H72+'Task 1-2_FINAL'!H72+'Task 2-1_FINAL'!H72+'Task 3-1_FINAL'!H72+'Task 3-2_FINAL'!H72+'Task 3-3_FINAL'!H72+'Task 3-4_FINAL'!H72+'Task 3-5'!H72+'Task 2-2_FINAL'!H72+'Task 2-3_FINAL'!H72+'Task 2-4_FINAL'!H72+'Task 2-5_FINAL'!H72+'Task 1-3'!H72</f>
        <v>732</v>
      </c>
      <c r="I72" s="219">
        <f>'Task 1-1_FINAL'!I72+'Task 1-2_FINAL'!I72+'Task 2-1_FINAL'!I72+'Task 3-1_FINAL'!I72+'Task 3-2_FINAL'!I72+'Task 3-3_FINAL'!I72+'Task 3-4_FINAL'!I72+'Task 3-5'!I72+'Task 2-2_FINAL'!I72+'Task 2-3_FINAL'!I72+'Task 2-4_FINAL'!I72+'Task 2-5_FINAL'!I72+'Task 1-3'!I72</f>
        <v>16099</v>
      </c>
      <c r="J72" s="219">
        <f>'Task 1-1_FINAL'!J72+'Task 1-2_FINAL'!J72+'Task 2-1_FINAL'!J72+'Task 3-1_FINAL'!J72+'Task 3-2_FINAL'!J72+'Task 3-3_FINAL'!J72+'Task 3-4_FINAL'!J72+'Task 3-5'!J72+'Task 2-2_FINAL'!J72+'Task 2-3_FINAL'!J72+'Task 2-4_FINAL'!J72+'Task 2-5_FINAL'!J72+'Task 1-3'!J72</f>
        <v>23385.52</v>
      </c>
      <c r="K72" s="219">
        <f>'Task 1-1_FINAL'!K72+'Task 1-2_FINAL'!K72+'Task 2-1_FINAL'!K72+'Task 3-1_FINAL'!K72+'Task 3-2_FINAL'!K72+'Task 3-3_FINAL'!K72+'Task 3-4_FINAL'!K72+'Task 3-5'!K72+'Task 2-2_FINAL'!K72+'Task 2-3_FINAL'!K72+'Task 2-4_FINAL'!K72+'Task 2-5_FINAL'!K72+'Task 1-3'!K72</f>
        <v>31888.550000000003</v>
      </c>
      <c r="L72" s="219">
        <f>'Task 1-1_FINAL'!L72+'Task 1-2_FINAL'!L72+'Task 2-1_FINAL'!L72+'Task 3-1_FINAL'!L72+'Task 3-2_FINAL'!L72+'Task 3-3_FINAL'!L72+'Task 3-4_FINAL'!L72+'Task 3-5'!L72+'Task 2-2_FINAL'!L72+'Task 2-3_FINAL'!L72+'Task 2-4_FINAL'!L72+'Task 2-5_FINAL'!L72+'Task 1-3'!L72</f>
        <v>0</v>
      </c>
      <c r="N72" s="219">
        <f>'Task 1-1_FINAL'!N72+'Task 1-2_FINAL'!N72+'Task 2-1_FINAL'!N72+'Task 3-1_FINAL'!N72+'Task 3-2_FINAL'!N72+'Task 3-3_FINAL'!N72+'Task 3-4_FINAL'!N72+'Task 3-5'!N72+'Task 2-2_FINAL'!N72+'Task 2-3_FINAL'!N72+'Task 2-4_FINAL'!N72+'Task 2-5_FINAL'!N72+'Task 1-3'!N72</f>
        <v>463</v>
      </c>
      <c r="O72" s="18">
        <f t="shared" si="4"/>
        <v>106.63999999999999</v>
      </c>
    </row>
    <row r="73" spans="1:15" s="15" customFormat="1" ht="12.75" customHeight="1" x14ac:dyDescent="0.4">
      <c r="A73" s="260" t="s">
        <v>88</v>
      </c>
      <c r="B73" s="260"/>
      <c r="C73" s="219">
        <f>'Task 1-1_FINAL'!C73+'Task 1-2_FINAL'!C73+'Task 2-1_FINAL'!C73+'Task 3-1_FINAL'!C73+'Task 3-2_FINAL'!C73+'Task 3-3_FINAL'!C73+'Task 3-4_FINAL'!C73+'Task 3-5'!C73+'Task 2-2_FINAL'!C73+'Task 2-3_FINAL'!C73+'Task 2-4_FINAL'!C73+'Task 2-5_FINAL'!C73+'Task 1-3'!C73</f>
        <v>0</v>
      </c>
      <c r="D73" s="219">
        <f>'Task 1-1_FINAL'!D73+'Task 1-2_FINAL'!D73+'Task 2-1_FINAL'!D73+'Task 3-1_FINAL'!D73+'Task 3-2_FINAL'!D73+'Task 3-3_FINAL'!D73+'Task 3-4_FINAL'!D73+'Task 3-5'!D73+'Task 2-2_FINAL'!D73+'Task 2-3_FINAL'!D73+'Task 2-4_FINAL'!D73+'Task 2-5_FINAL'!D73+'Task 1-3'!D73</f>
        <v>0</v>
      </c>
      <c r="E73" s="219">
        <f>'Task 1-1_FINAL'!E73+'Task 1-2_FINAL'!E73+'Task 2-1_FINAL'!E73+'Task 3-1_FINAL'!E73+'Task 3-2_FINAL'!E73+'Task 3-3_FINAL'!E73+'Task 3-4_FINAL'!E73+'Task 3-5'!E73+'Task 2-2_FINAL'!E73+'Task 2-3_FINAL'!E73+'Task 2-4_FINAL'!E73+'Task 2-5_FINAL'!E73+'Task 1-3'!E73</f>
        <v>524.27</v>
      </c>
      <c r="F73" s="219">
        <f>'Task 1-1_FINAL'!F73+'Task 1-2_FINAL'!F73+'Task 2-1_FINAL'!F73+'Task 3-1_FINAL'!F73+'Task 3-2_FINAL'!F73+'Task 3-3_FINAL'!F73+'Task 3-4_FINAL'!F73+'Task 3-5'!F73+'Task 2-2_FINAL'!F73+'Task 2-3_FINAL'!F73+'Task 2-4_FINAL'!F73+'Task 2-5_FINAL'!F73+'Task 1-3'!F73</f>
        <v>0</v>
      </c>
      <c r="G73" s="219">
        <f>'Task 1-1_FINAL'!G73+'Task 1-2_FINAL'!G73+'Task 2-1_FINAL'!G73+'Task 3-1_FINAL'!G73+'Task 3-2_FINAL'!G73+'Task 3-3_FINAL'!G73+'Task 3-4_FINAL'!G73+'Task 3-5'!G73+'Task 2-2_FINAL'!G73+'Task 2-3_FINAL'!G73+'Task 2-4_FINAL'!G73+'Task 2-5_FINAL'!G73+'Task 1-3'!G73</f>
        <v>0</v>
      </c>
      <c r="H73" s="219">
        <f>'Task 1-1_FINAL'!H73+'Task 1-2_FINAL'!H73+'Task 2-1_FINAL'!H73+'Task 3-1_FINAL'!H73+'Task 3-2_FINAL'!H73+'Task 3-3_FINAL'!H73+'Task 3-4_FINAL'!H73+'Task 3-5'!H73+'Task 2-2_FINAL'!H73+'Task 2-3_FINAL'!H73+'Task 2-4_FINAL'!H73+'Task 2-5_FINAL'!H73+'Task 1-3'!H73</f>
        <v>0</v>
      </c>
      <c r="I73" s="219">
        <f>'Task 1-1_FINAL'!I73+'Task 1-2_FINAL'!I73+'Task 2-1_FINAL'!I73+'Task 3-1_FINAL'!I73+'Task 3-2_FINAL'!I73+'Task 3-3_FINAL'!I73+'Task 3-4_FINAL'!I73+'Task 3-5'!I73+'Task 2-2_FINAL'!I73+'Task 2-3_FINAL'!I73+'Task 2-4_FINAL'!I73+'Task 2-5_FINAL'!I73+'Task 1-3'!I73</f>
        <v>0</v>
      </c>
      <c r="J73" s="219">
        <f>'Task 1-1_FINAL'!J73+'Task 1-2_FINAL'!J73+'Task 2-1_FINAL'!J73+'Task 3-1_FINAL'!J73+'Task 3-2_FINAL'!J73+'Task 3-3_FINAL'!J73+'Task 3-4_FINAL'!J73+'Task 3-5'!J73+'Task 2-2_FINAL'!J73+'Task 2-3_FINAL'!J73+'Task 2-4_FINAL'!J73+'Task 2-5_FINAL'!J73+'Task 1-3'!J73</f>
        <v>524.27</v>
      </c>
      <c r="K73" s="219">
        <f>'Task 1-1_FINAL'!K73+'Task 1-2_FINAL'!K73+'Task 2-1_FINAL'!K73+'Task 3-1_FINAL'!K73+'Task 3-2_FINAL'!K73+'Task 3-3_FINAL'!K73+'Task 3-4_FINAL'!K73+'Task 3-5'!K73+'Task 2-2_FINAL'!K73+'Task 2-3_FINAL'!K73+'Task 2-4_FINAL'!K73+'Task 2-5_FINAL'!K73+'Task 1-3'!K73</f>
        <v>0</v>
      </c>
      <c r="L73" s="219">
        <f>'Task 1-1_FINAL'!L73+'Task 1-2_FINAL'!L73+'Task 2-1_FINAL'!L73+'Task 3-1_FINAL'!L73+'Task 3-2_FINAL'!L73+'Task 3-3_FINAL'!L73+'Task 3-4_FINAL'!L73+'Task 3-5'!L73+'Task 2-2_FINAL'!L73+'Task 2-3_FINAL'!L73+'Task 2-4_FINAL'!L73+'Task 2-5_FINAL'!L73+'Task 1-3'!L73</f>
        <v>0</v>
      </c>
      <c r="N73" s="219">
        <f>'Task 1-1_FINAL'!N73+'Task 1-2_FINAL'!N73+'Task 2-1_FINAL'!N73+'Task 3-1_FINAL'!N73+'Task 3-2_FINAL'!N73+'Task 3-3_FINAL'!N73+'Task 3-4_FINAL'!N73+'Task 3-5'!N73+'Task 2-2_FINAL'!N73+'Task 2-3_FINAL'!N73+'Task 2-4_FINAL'!N73+'Task 2-5_FINAL'!N73+'Task 1-3'!N73</f>
        <v>0</v>
      </c>
      <c r="O73" s="18">
        <f t="shared" si="4"/>
        <v>0</v>
      </c>
    </row>
    <row r="74" spans="1:15" s="15" customFormat="1" ht="12.75" customHeight="1" x14ac:dyDescent="0.4">
      <c r="A74" s="260" t="s">
        <v>89</v>
      </c>
      <c r="B74" s="260"/>
      <c r="C74" s="219">
        <f>'Task 1-1_FINAL'!C74+'Task 1-2_FINAL'!C74+'Task 2-1_FINAL'!C74+'Task 3-1_FINAL'!C74+'Task 3-2_FINAL'!C74+'Task 3-3_FINAL'!C74+'Task 3-4_FINAL'!C74+'Task 3-5'!C74+'Task 2-2_FINAL'!C74+'Task 2-3_FINAL'!C74+'Task 2-4_FINAL'!C74+'Task 2-5_FINAL'!C74+'Task 1-3'!C74</f>
        <v>0</v>
      </c>
      <c r="D74" s="219">
        <f>'Task 1-1_FINAL'!D74+'Task 1-2_FINAL'!D74+'Task 2-1_FINAL'!D74+'Task 3-1_FINAL'!D74+'Task 3-2_FINAL'!D74+'Task 3-3_FINAL'!D74+'Task 3-4_FINAL'!D74+'Task 3-5'!D74+'Task 2-2_FINAL'!D74+'Task 2-3_FINAL'!D74+'Task 2-4_FINAL'!D74+'Task 2-5_FINAL'!D74+'Task 1-3'!D74</f>
        <v>0</v>
      </c>
      <c r="E74" s="219">
        <f>'Task 1-1_FINAL'!E74+'Task 1-2_FINAL'!E74+'Task 2-1_FINAL'!E74+'Task 3-1_FINAL'!E74+'Task 3-2_FINAL'!E74+'Task 3-3_FINAL'!E74+'Task 3-4_FINAL'!E74+'Task 3-5'!E74+'Task 2-2_FINAL'!E74+'Task 2-3_FINAL'!E74+'Task 2-4_FINAL'!E74+'Task 2-5_FINAL'!E74+'Task 1-3'!E74</f>
        <v>337.89</v>
      </c>
      <c r="F74" s="219">
        <f>'Task 1-1_FINAL'!F74+'Task 1-2_FINAL'!F74+'Task 2-1_FINAL'!F74+'Task 3-1_FINAL'!F74+'Task 3-2_FINAL'!F74+'Task 3-3_FINAL'!F74+'Task 3-4_FINAL'!F74+'Task 3-5'!F74+'Task 2-2_FINAL'!F74+'Task 2-3_FINAL'!F74+'Task 2-4_FINAL'!F74+'Task 2-5_FINAL'!F74+'Task 1-3'!F74</f>
        <v>0</v>
      </c>
      <c r="G74" s="219">
        <f>'Task 1-1_FINAL'!G74+'Task 1-2_FINAL'!G74+'Task 2-1_FINAL'!G74+'Task 3-1_FINAL'!G74+'Task 3-2_FINAL'!G74+'Task 3-3_FINAL'!G74+'Task 3-4_FINAL'!G74+'Task 3-5'!G74+'Task 2-2_FINAL'!G74+'Task 2-3_FINAL'!G74+'Task 2-4_FINAL'!G74+'Task 2-5_FINAL'!G74+'Task 1-3'!G74</f>
        <v>0</v>
      </c>
      <c r="H74" s="219">
        <f>'Task 1-1_FINAL'!H74+'Task 1-2_FINAL'!H74+'Task 2-1_FINAL'!H74+'Task 3-1_FINAL'!H74+'Task 3-2_FINAL'!H74+'Task 3-3_FINAL'!H74+'Task 3-4_FINAL'!H74+'Task 3-5'!H74+'Task 2-2_FINAL'!H74+'Task 2-3_FINAL'!H74+'Task 2-4_FINAL'!H74+'Task 2-5_FINAL'!H74+'Task 1-3'!H74</f>
        <v>0</v>
      </c>
      <c r="I74" s="219">
        <f>'Task 1-1_FINAL'!I74+'Task 1-2_FINAL'!I74+'Task 2-1_FINAL'!I74+'Task 3-1_FINAL'!I74+'Task 3-2_FINAL'!I74+'Task 3-3_FINAL'!I74+'Task 3-4_FINAL'!I74+'Task 3-5'!I74+'Task 2-2_FINAL'!I74+'Task 2-3_FINAL'!I74+'Task 2-4_FINAL'!I74+'Task 2-5_FINAL'!I74+'Task 1-3'!I74</f>
        <v>0</v>
      </c>
      <c r="J74" s="219">
        <f>'Task 1-1_FINAL'!J74+'Task 1-2_FINAL'!J74+'Task 2-1_FINAL'!J74+'Task 3-1_FINAL'!J74+'Task 3-2_FINAL'!J74+'Task 3-3_FINAL'!J74+'Task 3-4_FINAL'!J74+'Task 3-5'!J74+'Task 2-2_FINAL'!J74+'Task 2-3_FINAL'!J74+'Task 2-4_FINAL'!J74+'Task 2-5_FINAL'!J74+'Task 1-3'!J74</f>
        <v>337.89</v>
      </c>
      <c r="K74" s="219">
        <f>'Task 1-1_FINAL'!K74+'Task 1-2_FINAL'!K74+'Task 2-1_FINAL'!K74+'Task 3-1_FINAL'!K74+'Task 3-2_FINAL'!K74+'Task 3-3_FINAL'!K74+'Task 3-4_FINAL'!K74+'Task 3-5'!K74+'Task 2-2_FINAL'!K74+'Task 2-3_FINAL'!K74+'Task 2-4_FINAL'!K74+'Task 2-5_FINAL'!K74+'Task 1-3'!K74</f>
        <v>0</v>
      </c>
      <c r="L74" s="219">
        <f>'Task 1-1_FINAL'!L74+'Task 1-2_FINAL'!L74+'Task 2-1_FINAL'!L74+'Task 3-1_FINAL'!L74+'Task 3-2_FINAL'!L74+'Task 3-3_FINAL'!L74+'Task 3-4_FINAL'!L74+'Task 3-5'!L74+'Task 2-2_FINAL'!L74+'Task 2-3_FINAL'!L74+'Task 2-4_FINAL'!L74+'Task 2-5_FINAL'!L74+'Task 1-3'!L74</f>
        <v>0</v>
      </c>
      <c r="N74" s="219">
        <f>'Task 1-1_FINAL'!N74+'Task 1-2_FINAL'!N74+'Task 2-1_FINAL'!N74+'Task 3-1_FINAL'!N74+'Task 3-2_FINAL'!N74+'Task 3-3_FINAL'!N74+'Task 3-4_FINAL'!N74+'Task 3-5'!N74+'Task 2-2_FINAL'!N74+'Task 2-3_FINAL'!N74+'Task 2-4_FINAL'!N74+'Task 2-5_FINAL'!N74+'Task 1-3'!N74</f>
        <v>0</v>
      </c>
      <c r="O74" s="18">
        <f t="shared" si="4"/>
        <v>0</v>
      </c>
    </row>
    <row r="75" spans="1:15" s="15" customFormat="1" ht="12.75" customHeight="1" x14ac:dyDescent="0.4">
      <c r="A75" s="260" t="s">
        <v>90</v>
      </c>
      <c r="B75" s="260"/>
      <c r="C75" s="219">
        <f>'Task 1-1_FINAL'!C75+'Task 1-2_FINAL'!C75+'Task 2-1_FINAL'!C75+'Task 3-1_FINAL'!C75+'Task 3-2_FINAL'!C75+'Task 3-3_FINAL'!C75+'Task 3-4_FINAL'!C75+'Task 3-5'!C75+'Task 2-2_FINAL'!C75+'Task 2-3_FINAL'!C75+'Task 2-4_FINAL'!C75+'Task 2-5_FINAL'!C75+'Task 1-3'!C75</f>
        <v>0</v>
      </c>
      <c r="D75" s="219">
        <f>'Task 1-1_FINAL'!D75+'Task 1-2_FINAL'!D75+'Task 2-1_FINAL'!D75+'Task 3-1_FINAL'!D75+'Task 3-2_FINAL'!D75+'Task 3-3_FINAL'!D75+'Task 3-4_FINAL'!D75+'Task 3-5'!D75+'Task 2-2_FINAL'!D75+'Task 2-3_FINAL'!D75+'Task 2-4_FINAL'!D75+'Task 2-5_FINAL'!D75+'Task 1-3'!D75</f>
        <v>0</v>
      </c>
      <c r="E75" s="219">
        <f>'Task 1-1_FINAL'!E75+'Task 1-2_FINAL'!E75+'Task 2-1_FINAL'!E75+'Task 3-1_FINAL'!E75+'Task 3-2_FINAL'!E75+'Task 3-3_FINAL'!E75+'Task 3-4_FINAL'!E75+'Task 3-5'!E75+'Task 2-2_FINAL'!E75+'Task 2-3_FINAL'!E75+'Task 2-4_FINAL'!E75+'Task 2-5_FINAL'!E75+'Task 1-3'!E75</f>
        <v>1693.06</v>
      </c>
      <c r="F75" s="219">
        <f>'Task 1-1_FINAL'!F75+'Task 1-2_FINAL'!F75+'Task 2-1_FINAL'!F75+'Task 3-1_FINAL'!F75+'Task 3-2_FINAL'!F75+'Task 3-3_FINAL'!F75+'Task 3-4_FINAL'!F75+'Task 3-5'!F75+'Task 2-2_FINAL'!F75+'Task 2-3_FINAL'!F75+'Task 2-4_FINAL'!F75+'Task 2-5_FINAL'!F75+'Task 1-3'!F75</f>
        <v>0</v>
      </c>
      <c r="G75" s="219">
        <f>'Task 1-1_FINAL'!G75+'Task 1-2_FINAL'!G75+'Task 2-1_FINAL'!G75+'Task 3-1_FINAL'!G75+'Task 3-2_FINAL'!G75+'Task 3-3_FINAL'!G75+'Task 3-4_FINAL'!G75+'Task 3-5'!G75+'Task 2-2_FINAL'!G75+'Task 2-3_FINAL'!G75+'Task 2-4_FINAL'!G75+'Task 2-5_FINAL'!G75+'Task 1-3'!G75</f>
        <v>0</v>
      </c>
      <c r="H75" s="219">
        <f>'Task 1-1_FINAL'!H75+'Task 1-2_FINAL'!H75+'Task 2-1_FINAL'!H75+'Task 3-1_FINAL'!H75+'Task 3-2_FINAL'!H75+'Task 3-3_FINAL'!H75+'Task 3-4_FINAL'!H75+'Task 3-5'!H75+'Task 2-2_FINAL'!H75+'Task 2-3_FINAL'!H75+'Task 2-4_FINAL'!H75+'Task 2-5_FINAL'!H75+'Task 1-3'!H75</f>
        <v>0</v>
      </c>
      <c r="I75" s="219">
        <f>'Task 1-1_FINAL'!I75+'Task 1-2_FINAL'!I75+'Task 2-1_FINAL'!I75+'Task 3-1_FINAL'!I75+'Task 3-2_FINAL'!I75+'Task 3-3_FINAL'!I75+'Task 3-4_FINAL'!I75+'Task 3-5'!I75+'Task 2-2_FINAL'!I75+'Task 2-3_FINAL'!I75+'Task 2-4_FINAL'!I75+'Task 2-5_FINAL'!I75+'Task 1-3'!I75</f>
        <v>0</v>
      </c>
      <c r="J75" s="219">
        <f>'Task 1-1_FINAL'!J75+'Task 1-2_FINAL'!J75+'Task 2-1_FINAL'!J75+'Task 3-1_FINAL'!J75+'Task 3-2_FINAL'!J75+'Task 3-3_FINAL'!J75+'Task 3-4_FINAL'!J75+'Task 3-5'!J75+'Task 2-2_FINAL'!J75+'Task 2-3_FINAL'!J75+'Task 2-4_FINAL'!J75+'Task 2-5_FINAL'!J75+'Task 1-3'!J75</f>
        <v>1693.06</v>
      </c>
      <c r="K75" s="219">
        <f>'Task 1-1_FINAL'!K75+'Task 1-2_FINAL'!K75+'Task 2-1_FINAL'!K75+'Task 3-1_FINAL'!K75+'Task 3-2_FINAL'!K75+'Task 3-3_FINAL'!K75+'Task 3-4_FINAL'!K75+'Task 3-5'!K75+'Task 2-2_FINAL'!K75+'Task 2-3_FINAL'!K75+'Task 2-4_FINAL'!K75+'Task 2-5_FINAL'!K75+'Task 1-3'!K75</f>
        <v>46.48</v>
      </c>
      <c r="L75" s="219">
        <f>'Task 1-1_FINAL'!L75+'Task 1-2_FINAL'!L75+'Task 2-1_FINAL'!L75+'Task 3-1_FINAL'!L75+'Task 3-2_FINAL'!L75+'Task 3-3_FINAL'!L75+'Task 3-4_FINAL'!L75+'Task 3-5'!L75+'Task 2-2_FINAL'!L75+'Task 2-3_FINAL'!L75+'Task 2-4_FINAL'!L75+'Task 2-5_FINAL'!L75+'Task 1-3'!L75</f>
        <v>0</v>
      </c>
      <c r="N75" s="219">
        <f>'Task 1-1_FINAL'!N75+'Task 1-2_FINAL'!N75+'Task 2-1_FINAL'!N75+'Task 3-1_FINAL'!N75+'Task 3-2_FINAL'!N75+'Task 3-3_FINAL'!N75+'Task 3-4_FINAL'!N75+'Task 3-5'!N75+'Task 2-2_FINAL'!N75+'Task 2-3_FINAL'!N75+'Task 2-4_FINAL'!N75+'Task 2-5_FINAL'!N75+'Task 1-3'!N75</f>
        <v>0</v>
      </c>
      <c r="O75" s="18">
        <f>C75-N75</f>
        <v>0</v>
      </c>
    </row>
    <row r="76" spans="1:15" s="15" customFormat="1" ht="12.75" customHeight="1" x14ac:dyDescent="0.4">
      <c r="A76" s="260" t="s">
        <v>91</v>
      </c>
      <c r="B76" s="260"/>
      <c r="C76" s="219">
        <f>'Task 1-1_FINAL'!C76+'Task 1-2_FINAL'!C76+'Task 2-1_FINAL'!C76+'Task 3-1_FINAL'!C76+'Task 3-2_FINAL'!C76+'Task 3-3_FINAL'!C76+'Task 3-4_FINAL'!C76+'Task 3-5'!C76+'Task 2-2_FINAL'!C76+'Task 2-3_FINAL'!C76+'Task 2-4_FINAL'!C76+'Task 2-5_FINAL'!C76+'Task 1-3'!C76</f>
        <v>0</v>
      </c>
      <c r="D76" s="219">
        <f>'Task 1-1_FINAL'!D76+'Task 1-2_FINAL'!D76+'Task 2-1_FINAL'!D76+'Task 3-1_FINAL'!D76+'Task 3-2_FINAL'!D76+'Task 3-3_FINAL'!D76+'Task 3-4_FINAL'!D76+'Task 3-5'!D76+'Task 2-2_FINAL'!D76+'Task 2-3_FINAL'!D76+'Task 2-4_FINAL'!D76+'Task 2-5_FINAL'!D76+'Task 1-3'!D76</f>
        <v>0</v>
      </c>
      <c r="E76" s="219">
        <f>'Task 1-1_FINAL'!E76+'Task 1-2_FINAL'!E76+'Task 2-1_FINAL'!E76+'Task 3-1_FINAL'!E76+'Task 3-2_FINAL'!E76+'Task 3-3_FINAL'!E76+'Task 3-4_FINAL'!E76+'Task 3-5'!E76+'Task 2-2_FINAL'!E76+'Task 2-3_FINAL'!E76+'Task 2-4_FINAL'!E76+'Task 2-5_FINAL'!E76+'Task 1-3'!E76</f>
        <v>2242.59</v>
      </c>
      <c r="F76" s="219">
        <f>'Task 1-1_FINAL'!F76+'Task 1-2_FINAL'!F76+'Task 2-1_FINAL'!F76+'Task 3-1_FINAL'!F76+'Task 3-2_FINAL'!F76+'Task 3-3_FINAL'!F76+'Task 3-4_FINAL'!F76+'Task 3-5'!F76+'Task 2-2_FINAL'!F76+'Task 2-3_FINAL'!F76+'Task 2-4_FINAL'!F76+'Task 2-5_FINAL'!F76+'Task 1-3'!F76</f>
        <v>0</v>
      </c>
      <c r="G76" s="219">
        <f>'Task 1-1_FINAL'!G76+'Task 1-2_FINAL'!G76+'Task 2-1_FINAL'!G76+'Task 3-1_FINAL'!G76+'Task 3-2_FINAL'!G76+'Task 3-3_FINAL'!G76+'Task 3-4_FINAL'!G76+'Task 3-5'!G76+'Task 2-2_FINAL'!G76+'Task 2-3_FINAL'!G76+'Task 2-4_FINAL'!G76+'Task 2-5_FINAL'!G76+'Task 1-3'!G76</f>
        <v>0</v>
      </c>
      <c r="H76" s="219">
        <f>'Task 1-1_FINAL'!H76+'Task 1-2_FINAL'!H76+'Task 2-1_FINAL'!H76+'Task 3-1_FINAL'!H76+'Task 3-2_FINAL'!H76+'Task 3-3_FINAL'!H76+'Task 3-4_FINAL'!H76+'Task 3-5'!H76+'Task 2-2_FINAL'!H76+'Task 2-3_FINAL'!H76+'Task 2-4_FINAL'!H76+'Task 2-5_FINAL'!H76+'Task 1-3'!H76</f>
        <v>0</v>
      </c>
      <c r="I76" s="219">
        <f>'Task 1-1_FINAL'!I76+'Task 1-2_FINAL'!I76+'Task 2-1_FINAL'!I76+'Task 3-1_FINAL'!I76+'Task 3-2_FINAL'!I76+'Task 3-3_FINAL'!I76+'Task 3-4_FINAL'!I76+'Task 3-5'!I76+'Task 2-2_FINAL'!I76+'Task 2-3_FINAL'!I76+'Task 2-4_FINAL'!I76+'Task 2-5_FINAL'!I76+'Task 1-3'!I76</f>
        <v>0</v>
      </c>
      <c r="J76" s="219">
        <f>'Task 1-1_FINAL'!J76+'Task 1-2_FINAL'!J76+'Task 2-1_FINAL'!J76+'Task 3-1_FINAL'!J76+'Task 3-2_FINAL'!J76+'Task 3-3_FINAL'!J76+'Task 3-4_FINAL'!J76+'Task 3-5'!J76+'Task 2-2_FINAL'!J76+'Task 2-3_FINAL'!J76+'Task 2-4_FINAL'!J76+'Task 2-5_FINAL'!J76+'Task 1-3'!J76</f>
        <v>2242.59</v>
      </c>
      <c r="K76" s="219">
        <f>'Task 1-1_FINAL'!K76+'Task 1-2_FINAL'!K76+'Task 2-1_FINAL'!K76+'Task 3-1_FINAL'!K76+'Task 3-2_FINAL'!K76+'Task 3-3_FINAL'!K76+'Task 3-4_FINAL'!K76+'Task 3-5'!K76+'Task 2-2_FINAL'!K76+'Task 2-3_FINAL'!K76+'Task 2-4_FINAL'!K76+'Task 2-5_FINAL'!K76+'Task 1-3'!K76</f>
        <v>2242.59</v>
      </c>
      <c r="L76" s="219">
        <f>'Task 1-1_FINAL'!L76+'Task 1-2_FINAL'!L76+'Task 2-1_FINAL'!L76+'Task 3-1_FINAL'!L76+'Task 3-2_FINAL'!L76+'Task 3-3_FINAL'!L76+'Task 3-4_FINAL'!L76+'Task 3-5'!L76+'Task 2-2_FINAL'!L76+'Task 2-3_FINAL'!L76+'Task 2-4_FINAL'!L76+'Task 2-5_FINAL'!L76+'Task 1-3'!L76</f>
        <v>0</v>
      </c>
      <c r="N76" s="219">
        <f>'Task 1-1_FINAL'!N76+'Task 1-2_FINAL'!N76+'Task 2-1_FINAL'!N76+'Task 3-1_FINAL'!N76+'Task 3-2_FINAL'!N76+'Task 3-3_FINAL'!N76+'Task 3-4_FINAL'!N76+'Task 3-5'!N76+'Task 2-2_FINAL'!N76+'Task 2-3_FINAL'!N76+'Task 2-4_FINAL'!N76+'Task 2-5_FINAL'!N76+'Task 1-3'!N76</f>
        <v>0</v>
      </c>
      <c r="O76" s="18">
        <f>C76-N76</f>
        <v>0</v>
      </c>
    </row>
    <row r="77" spans="1:15" s="15" customFormat="1" ht="12.75" customHeight="1" x14ac:dyDescent="0.4">
      <c r="A77" s="260" t="s">
        <v>92</v>
      </c>
      <c r="B77" s="260"/>
      <c r="C77" s="219">
        <f>'Task 1-1_FINAL'!C77+'Task 1-2_FINAL'!C77+'Task 2-1_FINAL'!C77+'Task 3-1_FINAL'!C77+'Task 3-2_FINAL'!C77+'Task 3-3_FINAL'!C77+'Task 3-4_FINAL'!C77+'Task 3-5'!C77+'Task 2-2_FINAL'!C77+'Task 2-3_FINAL'!C77+'Task 2-4_FINAL'!C77+'Task 2-5_FINAL'!C77+'Task 1-3'!C77</f>
        <v>0</v>
      </c>
      <c r="D77" s="219">
        <f>'Task 1-1_FINAL'!D77+'Task 1-2_FINAL'!D77+'Task 2-1_FINAL'!D77+'Task 3-1_FINAL'!D77+'Task 3-2_FINAL'!D77+'Task 3-3_FINAL'!D77+'Task 3-4_FINAL'!D77+'Task 3-5'!D77+'Task 2-2_FINAL'!D77+'Task 2-3_FINAL'!D77+'Task 2-4_FINAL'!D77+'Task 2-5_FINAL'!D77+'Task 1-3'!D77</f>
        <v>0</v>
      </c>
      <c r="E77" s="219">
        <f>'Task 1-1_FINAL'!E77+'Task 1-2_FINAL'!E77+'Task 2-1_FINAL'!E77+'Task 3-1_FINAL'!E77+'Task 3-2_FINAL'!E77+'Task 3-3_FINAL'!E77+'Task 3-4_FINAL'!E77+'Task 3-5'!E77+'Task 2-2_FINAL'!E77+'Task 2-3_FINAL'!E77+'Task 2-4_FINAL'!E77+'Task 2-5_FINAL'!E77+'Task 1-3'!E77</f>
        <v>4207.32</v>
      </c>
      <c r="F77" s="219">
        <f>'Task 1-1_FINAL'!F77+'Task 1-2_FINAL'!F77+'Task 2-1_FINAL'!F77+'Task 3-1_FINAL'!F77+'Task 3-2_FINAL'!F77+'Task 3-3_FINAL'!F77+'Task 3-4_FINAL'!F77+'Task 3-5'!F77+'Task 2-2_FINAL'!F77+'Task 2-3_FINAL'!F77+'Task 2-4_FINAL'!F77+'Task 2-5_FINAL'!F77+'Task 1-3'!F77</f>
        <v>9189</v>
      </c>
      <c r="G77" s="219">
        <f>'Task 1-1_FINAL'!G77+'Task 1-2_FINAL'!G77+'Task 2-1_FINAL'!G77+'Task 3-1_FINAL'!G77+'Task 3-2_FINAL'!G77+'Task 3-3_FINAL'!G77+'Task 3-4_FINAL'!G77+'Task 3-5'!G77+'Task 2-2_FINAL'!G77+'Task 2-3_FINAL'!G77+'Task 2-4_FINAL'!G77+'Task 2-5_FINAL'!G77+'Task 1-3'!G77</f>
        <v>0</v>
      </c>
      <c r="H77" s="219">
        <f>'Task 1-1_FINAL'!H77+'Task 1-2_FINAL'!H77+'Task 2-1_FINAL'!H77+'Task 3-1_FINAL'!H77+'Task 3-2_FINAL'!H77+'Task 3-3_FINAL'!H77+'Task 3-4_FINAL'!H77+'Task 3-5'!H77+'Task 2-2_FINAL'!H77+'Task 2-3_FINAL'!H77+'Task 2-4_FINAL'!H77+'Task 2-5_FINAL'!H77+'Task 1-3'!H77</f>
        <v>0</v>
      </c>
      <c r="I77" s="219">
        <f>'Task 1-1_FINAL'!I77+'Task 1-2_FINAL'!I77+'Task 2-1_FINAL'!I77+'Task 3-1_FINAL'!I77+'Task 3-2_FINAL'!I77+'Task 3-3_FINAL'!I77+'Task 3-4_FINAL'!I77+'Task 3-5'!I77+'Task 2-2_FINAL'!I77+'Task 2-3_FINAL'!I77+'Task 2-4_FINAL'!I77+'Task 2-5_FINAL'!I77+'Task 1-3'!I77</f>
        <v>0</v>
      </c>
      <c r="J77" s="219">
        <f>'Task 1-1_FINAL'!J77+'Task 1-2_FINAL'!J77+'Task 2-1_FINAL'!J77+'Task 3-1_FINAL'!J77+'Task 3-2_FINAL'!J77+'Task 3-3_FINAL'!J77+'Task 3-4_FINAL'!J77+'Task 3-5'!J77+'Task 2-2_FINAL'!J77+'Task 2-3_FINAL'!J77+'Task 2-4_FINAL'!J77+'Task 2-5_FINAL'!J77+'Task 1-3'!J77</f>
        <v>4207.32</v>
      </c>
      <c r="K77" s="219">
        <f>'Task 1-1_FINAL'!K77+'Task 1-2_FINAL'!K77+'Task 2-1_FINAL'!K77+'Task 3-1_FINAL'!K77+'Task 3-2_FINAL'!K77+'Task 3-3_FINAL'!K77+'Task 3-4_FINAL'!K77+'Task 3-5'!K77+'Task 2-2_FINAL'!K77+'Task 2-3_FINAL'!K77+'Task 2-4_FINAL'!K77+'Task 2-5_FINAL'!K77+'Task 1-3'!K77</f>
        <v>7270.32</v>
      </c>
      <c r="L77" s="219">
        <f>'Task 1-1_FINAL'!L77+'Task 1-2_FINAL'!L77+'Task 2-1_FINAL'!L77+'Task 3-1_FINAL'!L77+'Task 3-2_FINAL'!L77+'Task 3-3_FINAL'!L77+'Task 3-4_FINAL'!L77+'Task 3-5'!L77+'Task 2-2_FINAL'!L77+'Task 2-3_FINAL'!L77+'Task 2-4_FINAL'!L77+'Task 2-5_FINAL'!L77+'Task 1-3'!L77</f>
        <v>0</v>
      </c>
      <c r="N77" s="219">
        <f>'Task 1-1_FINAL'!N77+'Task 1-2_FINAL'!N77+'Task 2-1_FINAL'!N77+'Task 3-1_FINAL'!N77+'Task 3-2_FINAL'!N77+'Task 3-3_FINAL'!N77+'Task 3-4_FINAL'!N77+'Task 3-5'!N77+'Task 2-2_FINAL'!N77+'Task 2-3_FINAL'!N77+'Task 2-4_FINAL'!N77+'Task 2-5_FINAL'!N77+'Task 1-3'!N77</f>
        <v>0</v>
      </c>
      <c r="O77" s="18">
        <f t="shared" si="4"/>
        <v>0</v>
      </c>
    </row>
    <row r="78" spans="1:15" s="15" customFormat="1" ht="12.75" x14ac:dyDescent="0.4">
      <c r="A78" s="259" t="s">
        <v>51</v>
      </c>
      <c r="B78" s="259"/>
      <c r="C78" s="89">
        <f>SUM(C60:C77)</f>
        <v>26148.43</v>
      </c>
      <c r="D78" s="89">
        <f t="shared" ref="D78:N78" si="5">SUM(D60:D77)</f>
        <v>24129</v>
      </c>
      <c r="E78" s="89">
        <f t="shared" si="5"/>
        <v>1244827.57</v>
      </c>
      <c r="F78" s="89">
        <f t="shared" si="5"/>
        <v>1319727</v>
      </c>
      <c r="G78" s="89">
        <f t="shared" si="5"/>
        <v>25768</v>
      </c>
      <c r="H78" s="89">
        <f t="shared" si="5"/>
        <v>27871</v>
      </c>
      <c r="I78" s="89">
        <f t="shared" si="5"/>
        <v>905983</v>
      </c>
      <c r="J78" s="89">
        <f t="shared" si="5"/>
        <v>2204449.5699999998</v>
      </c>
      <c r="K78" s="89">
        <f t="shared" si="5"/>
        <v>2334174.98</v>
      </c>
      <c r="L78" s="89">
        <f t="shared" si="5"/>
        <v>0</v>
      </c>
      <c r="N78" s="89">
        <f t="shared" si="5"/>
        <v>24129</v>
      </c>
      <c r="O78" s="26">
        <f>SUM(O60:O72)</f>
        <v>2019.4299999999998</v>
      </c>
    </row>
    <row r="79" spans="1:15" s="15" customFormat="1" ht="12.75" x14ac:dyDescent="0.4">
      <c r="A79" s="267"/>
      <c r="B79" s="267"/>
      <c r="C79" s="128"/>
      <c r="D79" s="128"/>
      <c r="E79" s="128"/>
      <c r="F79" s="128"/>
      <c r="G79" s="128"/>
      <c r="H79" s="128"/>
      <c r="I79" s="128"/>
      <c r="J79" s="128"/>
      <c r="K79" s="128"/>
      <c r="L79" s="128"/>
      <c r="N79" s="128"/>
      <c r="O79" s="14"/>
    </row>
    <row r="80" spans="1:15" s="15" customFormat="1" x14ac:dyDescent="0.4">
      <c r="A80" s="265" t="s">
        <v>50</v>
      </c>
      <c r="B80" s="265"/>
      <c r="C80" s="128"/>
      <c r="D80" s="128"/>
      <c r="E80" s="128"/>
      <c r="F80" s="128"/>
      <c r="G80" s="128"/>
      <c r="H80" s="128"/>
      <c r="I80" s="128"/>
      <c r="J80" s="128"/>
      <c r="K80" s="128"/>
      <c r="L80" s="128"/>
      <c r="N80" s="128"/>
      <c r="O80" s="14"/>
    </row>
    <row r="81" spans="1:15" s="15" customFormat="1" ht="12.75" customHeight="1" x14ac:dyDescent="0.4">
      <c r="A81" s="260" t="s">
        <v>75</v>
      </c>
      <c r="B81" s="260"/>
      <c r="C81" s="219">
        <f>'Task 1-1_FINAL'!C81+'Task 1-2_FINAL'!C81+'Task 2-1_FINAL'!C81+'Task 3-1_FINAL'!C81+'Task 3-2_FINAL'!C81+'Task 3-3_FINAL'!C81+'Task 3-4_FINAL'!C81+'Task 3-5'!C81+'Task 2-2_FINAL'!C81+'Task 2-3_FINAL'!C81+'Task 2-4_FINAL'!C81+'Task 2-5_FINAL'!C81+'Task 1-3'!C81</f>
        <v>0</v>
      </c>
      <c r="D81" s="219">
        <f>'Task 1-1_FINAL'!D81+'Task 1-2_FINAL'!D81+'Task 2-1_FINAL'!D81+'Task 3-1_FINAL'!D81+'Task 3-2_FINAL'!D81+'Task 3-3_FINAL'!D81+'Task 3-4_FINAL'!D81+'Task 3-5'!D81+'Task 2-2_FINAL'!D81+'Task 2-3_FINAL'!D81+'Task 2-4_FINAL'!D81+'Task 2-5_FINAL'!D81+'Task 1-3'!D81</f>
        <v>0</v>
      </c>
      <c r="E81" s="219">
        <f>'Task 1-1_FINAL'!E81+'Task 1-2_FINAL'!E81+'Task 2-1_FINAL'!E81+'Task 3-1_FINAL'!E81+'Task 3-2_FINAL'!E81+'Task 3-3_FINAL'!E81+'Task 3-4_FINAL'!E81+'Task 3-5'!E81+'Task 2-2_FINAL'!E81+'Task 2-3_FINAL'!E81+'Task 2-4_FINAL'!E81+'Task 2-5_FINAL'!E81+'Task 1-3'!E81</f>
        <v>0</v>
      </c>
      <c r="F81" s="219">
        <f>'Task 1-1_FINAL'!F81+'Task 1-2_FINAL'!F81+'Task 2-1_FINAL'!F81+'Task 3-1_FINAL'!F81+'Task 3-2_FINAL'!F81+'Task 3-3_FINAL'!F81+'Task 3-4_FINAL'!F81+'Task 3-5'!F81+'Task 2-2_FINAL'!F81+'Task 2-3_FINAL'!F81+'Task 2-4_FINAL'!F81+'Task 2-5_FINAL'!F81+'Task 1-3'!F81</f>
        <v>0</v>
      </c>
      <c r="G81" s="219">
        <f>'Task 1-1_FINAL'!G81+'Task 1-2_FINAL'!G81+'Task 2-1_FINAL'!G81+'Task 3-1_FINAL'!G81+'Task 3-2_FINAL'!G81+'Task 3-3_FINAL'!G81+'Task 3-4_FINAL'!G81+'Task 3-5'!G81+'Task 2-2_FINAL'!G81+'Task 2-3_FINAL'!G81+'Task 2-4_FINAL'!G81+'Task 2-5_FINAL'!G81+'Task 1-3'!G81</f>
        <v>0</v>
      </c>
      <c r="H81" s="219">
        <f>'Task 1-1_FINAL'!H81+'Task 1-2_FINAL'!H81+'Task 2-1_FINAL'!H81+'Task 3-1_FINAL'!H81+'Task 3-2_FINAL'!H81+'Task 3-3_FINAL'!H81+'Task 3-4_FINAL'!H81+'Task 3-5'!H81+'Task 2-2_FINAL'!H81+'Task 2-3_FINAL'!H81+'Task 2-4_FINAL'!H81+'Task 2-5_FINAL'!H81+'Task 1-3'!H81</f>
        <v>0</v>
      </c>
      <c r="I81" s="219">
        <f>'Task 1-1_FINAL'!I81+'Task 1-2_FINAL'!I81+'Task 2-1_FINAL'!I81+'Task 3-1_FINAL'!I81+'Task 3-2_FINAL'!I81+'Task 3-3_FINAL'!I81+'Task 3-4_FINAL'!I81+'Task 3-5'!I81+'Task 2-2_FINAL'!I81+'Task 2-3_FINAL'!I81+'Task 2-4_FINAL'!I81+'Task 2-5_FINAL'!I81+'Task 1-3'!I81</f>
        <v>0</v>
      </c>
      <c r="J81" s="219">
        <f>'Task 1-1_FINAL'!J81+'Task 1-2_FINAL'!J81+'Task 2-1_FINAL'!J81+'Task 3-1_FINAL'!J81+'Task 3-2_FINAL'!J81+'Task 3-3_FINAL'!J81+'Task 3-4_FINAL'!J81+'Task 3-5'!J81+'Task 2-2_FINAL'!J81+'Task 2-3_FINAL'!J81+'Task 2-4_FINAL'!J81+'Task 2-5_FINAL'!J81+'Task 1-3'!J81</f>
        <v>0</v>
      </c>
      <c r="K81" s="219">
        <f>'Task 1-1_FINAL'!K81+'Task 1-2_FINAL'!K81+'Task 2-1_FINAL'!K81+'Task 3-1_FINAL'!K81+'Task 3-2_FINAL'!K81+'Task 3-3_FINAL'!K81+'Task 3-4_FINAL'!K81+'Task 3-5'!K81+'Task 2-2_FINAL'!K81+'Task 2-3_FINAL'!K81+'Task 2-4_FINAL'!K81+'Task 2-5_FINAL'!K81+'Task 1-3'!K81</f>
        <v>0</v>
      </c>
      <c r="L81" s="219">
        <f>'Task 1-1_FINAL'!L81+'Task 1-2_FINAL'!L81+'Task 2-1_FINAL'!L81+'Task 3-1_FINAL'!L81+'Task 3-2_FINAL'!L81+'Task 3-3_FINAL'!L81+'Task 3-4_FINAL'!L81+'Task 3-5'!L81+'Task 2-2_FINAL'!L81+'Task 2-3_FINAL'!L81+'Task 2-4_FINAL'!L81+'Task 2-5_FINAL'!L81+'Task 1-3'!L81</f>
        <v>0</v>
      </c>
      <c r="N81" s="219">
        <f>'Task 1-1_FINAL'!N81+'Task 1-2_FINAL'!N81+'Task 2-1_FINAL'!N81+'Task 3-1_FINAL'!N81+'Task 3-2_FINAL'!N81+'Task 3-3_FINAL'!N81+'Task 3-4_FINAL'!N81+'Task 3-5'!N81+'Task 2-2_FINAL'!N81+'Task 2-3_FINAL'!N81+'Task 2-4_FINAL'!N81+'Task 2-5_FINAL'!N81+'Task 1-3'!N81</f>
        <v>0</v>
      </c>
      <c r="O81" s="18">
        <f t="shared" ref="O81:O98" si="6">C81-N81</f>
        <v>0</v>
      </c>
    </row>
    <row r="82" spans="1:15" s="15" customFormat="1" ht="12.75" customHeight="1" x14ac:dyDescent="0.4">
      <c r="A82" s="260" t="s">
        <v>76</v>
      </c>
      <c r="B82" s="260"/>
      <c r="C82" s="219">
        <f>'Task 1-1_FINAL'!C82+'Task 1-2_FINAL'!C82+'Task 2-1_FINAL'!C82+'Task 3-1_FINAL'!C82+'Task 3-2_FINAL'!C82+'Task 3-3_FINAL'!C82+'Task 3-4_FINAL'!C82+'Task 3-5'!C82+'Task 2-2_FINAL'!C82+'Task 2-3_FINAL'!C82+'Task 2-4_FINAL'!C82+'Task 2-5_FINAL'!C82+'Task 1-3'!C82</f>
        <v>0</v>
      </c>
      <c r="D82" s="219">
        <f>'Task 1-1_FINAL'!D82+'Task 1-2_FINAL'!D82+'Task 2-1_FINAL'!D82+'Task 3-1_FINAL'!D82+'Task 3-2_FINAL'!D82+'Task 3-3_FINAL'!D82+'Task 3-4_FINAL'!D82+'Task 3-5'!D82+'Task 2-2_FINAL'!D82+'Task 2-3_FINAL'!D82+'Task 2-4_FINAL'!D82+'Task 2-5_FINAL'!D82+'Task 1-3'!D82</f>
        <v>0</v>
      </c>
      <c r="E82" s="219">
        <f>'Task 1-1_FINAL'!E82+'Task 1-2_FINAL'!E82+'Task 2-1_FINAL'!E82+'Task 3-1_FINAL'!E82+'Task 3-2_FINAL'!E82+'Task 3-3_FINAL'!E82+'Task 3-4_FINAL'!E82+'Task 3-5'!E82+'Task 2-2_FINAL'!E82+'Task 2-3_FINAL'!E82+'Task 2-4_FINAL'!E82+'Task 2-5_FINAL'!E82+'Task 1-3'!E82</f>
        <v>0</v>
      </c>
      <c r="F82" s="219">
        <f>'Task 1-1_FINAL'!F82+'Task 1-2_FINAL'!F82+'Task 2-1_FINAL'!F82+'Task 3-1_FINAL'!F82+'Task 3-2_FINAL'!F82+'Task 3-3_FINAL'!F82+'Task 3-4_FINAL'!F82+'Task 3-5'!F82+'Task 2-2_FINAL'!F82+'Task 2-3_FINAL'!F82+'Task 2-4_FINAL'!F82+'Task 2-5_FINAL'!F82+'Task 1-3'!F82</f>
        <v>0</v>
      </c>
      <c r="G82" s="219">
        <f>'Task 1-1_FINAL'!G82+'Task 1-2_FINAL'!G82+'Task 2-1_FINAL'!G82+'Task 3-1_FINAL'!G82+'Task 3-2_FINAL'!G82+'Task 3-3_FINAL'!G82+'Task 3-4_FINAL'!G82+'Task 3-5'!G82+'Task 2-2_FINAL'!G82+'Task 2-3_FINAL'!G82+'Task 2-4_FINAL'!G82+'Task 2-5_FINAL'!G82+'Task 1-3'!G82</f>
        <v>0</v>
      </c>
      <c r="H82" s="219">
        <f>'Task 1-1_FINAL'!H82+'Task 1-2_FINAL'!H82+'Task 2-1_FINAL'!H82+'Task 3-1_FINAL'!H82+'Task 3-2_FINAL'!H82+'Task 3-3_FINAL'!H82+'Task 3-4_FINAL'!H82+'Task 3-5'!H82+'Task 2-2_FINAL'!H82+'Task 2-3_FINAL'!H82+'Task 2-4_FINAL'!H82+'Task 2-5_FINAL'!H82+'Task 1-3'!H82</f>
        <v>0</v>
      </c>
      <c r="I82" s="219">
        <f>'Task 1-1_FINAL'!I82+'Task 1-2_FINAL'!I82+'Task 2-1_FINAL'!I82+'Task 3-1_FINAL'!I82+'Task 3-2_FINAL'!I82+'Task 3-3_FINAL'!I82+'Task 3-4_FINAL'!I82+'Task 3-5'!I82+'Task 2-2_FINAL'!I82+'Task 2-3_FINAL'!I82+'Task 2-4_FINAL'!I82+'Task 2-5_FINAL'!I82+'Task 1-3'!I82</f>
        <v>0</v>
      </c>
      <c r="J82" s="219">
        <f>'Task 1-1_FINAL'!J82+'Task 1-2_FINAL'!J82+'Task 2-1_FINAL'!J82+'Task 3-1_FINAL'!J82+'Task 3-2_FINAL'!J82+'Task 3-3_FINAL'!J82+'Task 3-4_FINAL'!J82+'Task 3-5'!J82+'Task 2-2_FINAL'!J82+'Task 2-3_FINAL'!J82+'Task 2-4_FINAL'!J82+'Task 2-5_FINAL'!J82+'Task 1-3'!J82</f>
        <v>0</v>
      </c>
      <c r="K82" s="219">
        <f>'Task 1-1_FINAL'!K82+'Task 1-2_FINAL'!K82+'Task 2-1_FINAL'!K82+'Task 3-1_FINAL'!K82+'Task 3-2_FINAL'!K82+'Task 3-3_FINAL'!K82+'Task 3-4_FINAL'!K82+'Task 3-5'!K82+'Task 2-2_FINAL'!K82+'Task 2-3_FINAL'!K82+'Task 2-4_FINAL'!K82+'Task 2-5_FINAL'!K82+'Task 1-3'!K82</f>
        <v>0</v>
      </c>
      <c r="L82" s="219">
        <f>'Task 1-1_FINAL'!L82+'Task 1-2_FINAL'!L82+'Task 2-1_FINAL'!L82+'Task 3-1_FINAL'!L82+'Task 3-2_FINAL'!L82+'Task 3-3_FINAL'!L82+'Task 3-4_FINAL'!L82+'Task 3-5'!L82+'Task 2-2_FINAL'!L82+'Task 2-3_FINAL'!L82+'Task 2-4_FINAL'!L82+'Task 2-5_FINAL'!L82+'Task 1-3'!L82</f>
        <v>0</v>
      </c>
      <c r="N82" s="219">
        <f>'Task 1-1_FINAL'!N82+'Task 1-2_FINAL'!N82+'Task 2-1_FINAL'!N82+'Task 3-1_FINAL'!N82+'Task 3-2_FINAL'!N82+'Task 3-3_FINAL'!N82+'Task 3-4_FINAL'!N82+'Task 3-5'!N82+'Task 2-2_FINAL'!N82+'Task 2-3_FINAL'!N82+'Task 2-4_FINAL'!N82+'Task 2-5_FINAL'!N82+'Task 1-3'!N82</f>
        <v>0</v>
      </c>
      <c r="O82" s="18">
        <f t="shared" si="6"/>
        <v>0</v>
      </c>
    </row>
    <row r="83" spans="1:15" s="15" customFormat="1" ht="12.75" customHeight="1" x14ac:dyDescent="0.4">
      <c r="A83" s="260" t="s">
        <v>77</v>
      </c>
      <c r="B83" s="260"/>
      <c r="C83" s="219">
        <f>'Task 1-1_FINAL'!C83+'Task 1-2_FINAL'!C83+'Task 2-1_FINAL'!C83+'Task 3-1_FINAL'!C83+'Task 3-2_FINAL'!C83+'Task 3-3_FINAL'!C83+'Task 3-4_FINAL'!C83+'Task 3-5'!C83+'Task 2-2_FINAL'!C83+'Task 2-3_FINAL'!C83+'Task 2-4_FINAL'!C83+'Task 2-5_FINAL'!C83+'Task 1-3'!C83</f>
        <v>0</v>
      </c>
      <c r="D83" s="219">
        <f>'Task 1-1_FINAL'!D83+'Task 1-2_FINAL'!D83+'Task 2-1_FINAL'!D83+'Task 3-1_FINAL'!D83+'Task 3-2_FINAL'!D83+'Task 3-3_FINAL'!D83+'Task 3-4_FINAL'!D83+'Task 3-5'!D83+'Task 2-2_FINAL'!D83+'Task 2-3_FINAL'!D83+'Task 2-4_FINAL'!D83+'Task 2-5_FINAL'!D83+'Task 1-3'!D83</f>
        <v>0</v>
      </c>
      <c r="E83" s="219">
        <f>'Task 1-1_FINAL'!E83+'Task 1-2_FINAL'!E83+'Task 2-1_FINAL'!E83+'Task 3-1_FINAL'!E83+'Task 3-2_FINAL'!E83+'Task 3-3_FINAL'!E83+'Task 3-4_FINAL'!E83+'Task 3-5'!E83+'Task 2-2_FINAL'!E83+'Task 2-3_FINAL'!E83+'Task 2-4_FINAL'!E83+'Task 2-5_FINAL'!E83+'Task 1-3'!E83</f>
        <v>0</v>
      </c>
      <c r="F83" s="219">
        <f>'Task 1-1_FINAL'!F83+'Task 1-2_FINAL'!F83+'Task 2-1_FINAL'!F83+'Task 3-1_FINAL'!F83+'Task 3-2_FINAL'!F83+'Task 3-3_FINAL'!F83+'Task 3-4_FINAL'!F83+'Task 3-5'!F83+'Task 2-2_FINAL'!F83+'Task 2-3_FINAL'!F83+'Task 2-4_FINAL'!F83+'Task 2-5_FINAL'!F83+'Task 1-3'!F83</f>
        <v>0</v>
      </c>
      <c r="G83" s="219">
        <f>'Task 1-1_FINAL'!G83+'Task 1-2_FINAL'!G83+'Task 2-1_FINAL'!G83+'Task 3-1_FINAL'!G83+'Task 3-2_FINAL'!G83+'Task 3-3_FINAL'!G83+'Task 3-4_FINAL'!G83+'Task 3-5'!G83+'Task 2-2_FINAL'!G83+'Task 2-3_FINAL'!G83+'Task 2-4_FINAL'!G83+'Task 2-5_FINAL'!G83+'Task 1-3'!G83</f>
        <v>0</v>
      </c>
      <c r="H83" s="219">
        <f>'Task 1-1_FINAL'!H83+'Task 1-2_FINAL'!H83+'Task 2-1_FINAL'!H83+'Task 3-1_FINAL'!H83+'Task 3-2_FINAL'!H83+'Task 3-3_FINAL'!H83+'Task 3-4_FINAL'!H83+'Task 3-5'!H83+'Task 2-2_FINAL'!H83+'Task 2-3_FINAL'!H83+'Task 2-4_FINAL'!H83+'Task 2-5_FINAL'!H83+'Task 1-3'!H83</f>
        <v>0</v>
      </c>
      <c r="I83" s="219">
        <f>'Task 1-1_FINAL'!I83+'Task 1-2_FINAL'!I83+'Task 2-1_FINAL'!I83+'Task 3-1_FINAL'!I83+'Task 3-2_FINAL'!I83+'Task 3-3_FINAL'!I83+'Task 3-4_FINAL'!I83+'Task 3-5'!I83+'Task 2-2_FINAL'!I83+'Task 2-3_FINAL'!I83+'Task 2-4_FINAL'!I83+'Task 2-5_FINAL'!I83+'Task 1-3'!I83</f>
        <v>0</v>
      </c>
      <c r="J83" s="219">
        <f>'Task 1-1_FINAL'!J83+'Task 1-2_FINAL'!J83+'Task 2-1_FINAL'!J83+'Task 3-1_FINAL'!J83+'Task 3-2_FINAL'!J83+'Task 3-3_FINAL'!J83+'Task 3-4_FINAL'!J83+'Task 3-5'!J83+'Task 2-2_FINAL'!J83+'Task 2-3_FINAL'!J83+'Task 2-4_FINAL'!J83+'Task 2-5_FINAL'!J83+'Task 1-3'!J83</f>
        <v>0</v>
      </c>
      <c r="K83" s="219">
        <f>'Task 1-1_FINAL'!K83+'Task 1-2_FINAL'!K83+'Task 2-1_FINAL'!K83+'Task 3-1_FINAL'!K83+'Task 3-2_FINAL'!K83+'Task 3-3_FINAL'!K83+'Task 3-4_FINAL'!K83+'Task 3-5'!K83+'Task 2-2_FINAL'!K83+'Task 2-3_FINAL'!K83+'Task 2-4_FINAL'!K83+'Task 2-5_FINAL'!K83+'Task 1-3'!K83</f>
        <v>0</v>
      </c>
      <c r="L83" s="219">
        <f>'Task 1-1_FINAL'!L83+'Task 1-2_FINAL'!L83+'Task 2-1_FINAL'!L83+'Task 3-1_FINAL'!L83+'Task 3-2_FINAL'!L83+'Task 3-3_FINAL'!L83+'Task 3-4_FINAL'!L83+'Task 3-5'!L83+'Task 2-2_FINAL'!L83+'Task 2-3_FINAL'!L83+'Task 2-4_FINAL'!L83+'Task 2-5_FINAL'!L83+'Task 1-3'!L83</f>
        <v>0</v>
      </c>
      <c r="N83" s="219">
        <f>'Task 1-1_FINAL'!N83+'Task 1-2_FINAL'!N83+'Task 2-1_FINAL'!N83+'Task 3-1_FINAL'!N83+'Task 3-2_FINAL'!N83+'Task 3-3_FINAL'!N83+'Task 3-4_FINAL'!N83+'Task 3-5'!N83+'Task 2-2_FINAL'!N83+'Task 2-3_FINAL'!N83+'Task 2-4_FINAL'!N83+'Task 2-5_FINAL'!N83+'Task 1-3'!N83</f>
        <v>0</v>
      </c>
      <c r="O83" s="18">
        <f t="shared" si="6"/>
        <v>0</v>
      </c>
    </row>
    <row r="84" spans="1:15" s="15" customFormat="1" ht="12.75" x14ac:dyDescent="0.4">
      <c r="A84" s="260" t="s">
        <v>78</v>
      </c>
      <c r="B84" s="260"/>
      <c r="C84" s="219">
        <f>'Task 1-1_FINAL'!C84+'Task 1-2_FINAL'!C84+'Task 2-1_FINAL'!C84+'Task 3-1_FINAL'!C84+'Task 3-2_FINAL'!C84+'Task 3-3_FINAL'!C84+'Task 3-4_FINAL'!C84+'Task 3-5'!C84+'Task 2-2_FINAL'!C84+'Task 2-3_FINAL'!C84+'Task 2-4_FINAL'!C84+'Task 2-5_FINAL'!C84+'Task 1-3'!C84</f>
        <v>0</v>
      </c>
      <c r="D84" s="219">
        <f>'Task 1-1_FINAL'!D84+'Task 1-2_FINAL'!D84+'Task 2-1_FINAL'!D84+'Task 3-1_FINAL'!D84+'Task 3-2_FINAL'!D84+'Task 3-3_FINAL'!D84+'Task 3-4_FINAL'!D84+'Task 3-5'!D84+'Task 2-2_FINAL'!D84+'Task 2-3_FINAL'!D84+'Task 2-4_FINAL'!D84+'Task 2-5_FINAL'!D84+'Task 1-3'!D84</f>
        <v>0</v>
      </c>
      <c r="E84" s="219">
        <f>'Task 1-1_FINAL'!E84+'Task 1-2_FINAL'!E84+'Task 2-1_FINAL'!E84+'Task 3-1_FINAL'!E84+'Task 3-2_FINAL'!E84+'Task 3-3_FINAL'!E84+'Task 3-4_FINAL'!E84+'Task 3-5'!E84+'Task 2-2_FINAL'!E84+'Task 2-3_FINAL'!E84+'Task 2-4_FINAL'!E84+'Task 2-5_FINAL'!E84+'Task 1-3'!E84</f>
        <v>0</v>
      </c>
      <c r="F84" s="219">
        <f>'Task 1-1_FINAL'!F84+'Task 1-2_FINAL'!F84+'Task 2-1_FINAL'!F84+'Task 3-1_FINAL'!F84+'Task 3-2_FINAL'!F84+'Task 3-3_FINAL'!F84+'Task 3-4_FINAL'!F84+'Task 3-5'!F84+'Task 2-2_FINAL'!F84+'Task 2-3_FINAL'!F84+'Task 2-4_FINAL'!F84+'Task 2-5_FINAL'!F84+'Task 1-3'!F84</f>
        <v>0</v>
      </c>
      <c r="G84" s="219">
        <f>'Task 1-1_FINAL'!G84+'Task 1-2_FINAL'!G84+'Task 2-1_FINAL'!G84+'Task 3-1_FINAL'!G84+'Task 3-2_FINAL'!G84+'Task 3-3_FINAL'!G84+'Task 3-4_FINAL'!G84+'Task 3-5'!G84+'Task 2-2_FINAL'!G84+'Task 2-3_FINAL'!G84+'Task 2-4_FINAL'!G84+'Task 2-5_FINAL'!G84+'Task 1-3'!G84</f>
        <v>0</v>
      </c>
      <c r="H84" s="219">
        <f>'Task 1-1_FINAL'!H84+'Task 1-2_FINAL'!H84+'Task 2-1_FINAL'!H84+'Task 3-1_FINAL'!H84+'Task 3-2_FINAL'!H84+'Task 3-3_FINAL'!H84+'Task 3-4_FINAL'!H84+'Task 3-5'!H84+'Task 2-2_FINAL'!H84+'Task 2-3_FINAL'!H84+'Task 2-4_FINAL'!H84+'Task 2-5_FINAL'!H84+'Task 1-3'!H84</f>
        <v>0</v>
      </c>
      <c r="I84" s="219">
        <f>'Task 1-1_FINAL'!I84+'Task 1-2_FINAL'!I84+'Task 2-1_FINAL'!I84+'Task 3-1_FINAL'!I84+'Task 3-2_FINAL'!I84+'Task 3-3_FINAL'!I84+'Task 3-4_FINAL'!I84+'Task 3-5'!I84+'Task 2-2_FINAL'!I84+'Task 2-3_FINAL'!I84+'Task 2-4_FINAL'!I84+'Task 2-5_FINAL'!I84+'Task 1-3'!I84</f>
        <v>0</v>
      </c>
      <c r="J84" s="219">
        <f>'Task 1-1_FINAL'!J84+'Task 1-2_FINAL'!J84+'Task 2-1_FINAL'!J84+'Task 3-1_FINAL'!J84+'Task 3-2_FINAL'!J84+'Task 3-3_FINAL'!J84+'Task 3-4_FINAL'!J84+'Task 3-5'!J84+'Task 2-2_FINAL'!J84+'Task 2-3_FINAL'!J84+'Task 2-4_FINAL'!J84+'Task 2-5_FINAL'!J84+'Task 1-3'!J84</f>
        <v>0</v>
      </c>
      <c r="K84" s="219">
        <f>'Task 1-1_FINAL'!K84+'Task 1-2_FINAL'!K84+'Task 2-1_FINAL'!K84+'Task 3-1_FINAL'!K84+'Task 3-2_FINAL'!K84+'Task 3-3_FINAL'!K84+'Task 3-4_FINAL'!K84+'Task 3-5'!K84+'Task 2-2_FINAL'!K84+'Task 2-3_FINAL'!K84+'Task 2-4_FINAL'!K84+'Task 2-5_FINAL'!K84+'Task 1-3'!K84</f>
        <v>0</v>
      </c>
      <c r="L84" s="219">
        <f>'Task 1-1_FINAL'!L84+'Task 1-2_FINAL'!L84+'Task 2-1_FINAL'!L84+'Task 3-1_FINAL'!L84+'Task 3-2_FINAL'!L84+'Task 3-3_FINAL'!L84+'Task 3-4_FINAL'!L84+'Task 3-5'!L84+'Task 2-2_FINAL'!L84+'Task 2-3_FINAL'!L84+'Task 2-4_FINAL'!L84+'Task 2-5_FINAL'!L84+'Task 1-3'!L84</f>
        <v>0</v>
      </c>
      <c r="N84" s="219">
        <f>'Task 1-1_FINAL'!N84+'Task 1-2_FINAL'!N84+'Task 2-1_FINAL'!N84+'Task 3-1_FINAL'!N84+'Task 3-2_FINAL'!N84+'Task 3-3_FINAL'!N84+'Task 3-4_FINAL'!N84+'Task 3-5'!N84+'Task 2-2_FINAL'!N84+'Task 2-3_FINAL'!N84+'Task 2-4_FINAL'!N84+'Task 2-5_FINAL'!N84+'Task 1-3'!N84</f>
        <v>0</v>
      </c>
      <c r="O84" s="18">
        <f t="shared" si="6"/>
        <v>0</v>
      </c>
    </row>
    <row r="85" spans="1:15" s="15" customFormat="1" ht="12.75" customHeight="1" x14ac:dyDescent="0.4">
      <c r="A85" s="260" t="s">
        <v>79</v>
      </c>
      <c r="B85" s="260"/>
      <c r="C85" s="219">
        <f>'Task 1-1_FINAL'!C85+'Task 1-2_FINAL'!C85+'Task 2-1_FINAL'!C85+'Task 3-1_FINAL'!C85+'Task 3-2_FINAL'!C85+'Task 3-3_FINAL'!C85+'Task 3-4_FINAL'!C85+'Task 3-5'!C85+'Task 2-2_FINAL'!C85+'Task 2-3_FINAL'!C85+'Task 2-4_FINAL'!C85+'Task 2-5_FINAL'!C85+'Task 1-3'!C85</f>
        <v>0</v>
      </c>
      <c r="D85" s="219">
        <f>'Task 1-1_FINAL'!D85+'Task 1-2_FINAL'!D85+'Task 2-1_FINAL'!D85+'Task 3-1_FINAL'!D85+'Task 3-2_FINAL'!D85+'Task 3-3_FINAL'!D85+'Task 3-4_FINAL'!D85+'Task 3-5'!D85+'Task 2-2_FINAL'!D85+'Task 2-3_FINAL'!D85+'Task 2-4_FINAL'!D85+'Task 2-5_FINAL'!D85+'Task 1-3'!D85</f>
        <v>0</v>
      </c>
      <c r="E85" s="219">
        <f>'Task 1-1_FINAL'!E85+'Task 1-2_FINAL'!E85+'Task 2-1_FINAL'!E85+'Task 3-1_FINAL'!E85+'Task 3-2_FINAL'!E85+'Task 3-3_FINAL'!E85+'Task 3-4_FINAL'!E85+'Task 3-5'!E85+'Task 2-2_FINAL'!E85+'Task 2-3_FINAL'!E85+'Task 2-4_FINAL'!E85+'Task 2-5_FINAL'!E85+'Task 1-3'!E85</f>
        <v>5418.01</v>
      </c>
      <c r="F85" s="219">
        <f>'Task 1-1_FINAL'!F85+'Task 1-2_FINAL'!F85+'Task 2-1_FINAL'!F85+'Task 3-1_FINAL'!F85+'Task 3-2_FINAL'!F85+'Task 3-3_FINAL'!F85+'Task 3-4_FINAL'!F85+'Task 3-5'!F85+'Task 2-2_FINAL'!F85+'Task 2-3_FINAL'!F85+'Task 2-4_FINAL'!F85+'Task 2-5_FINAL'!F85+'Task 1-3'!F85</f>
        <v>26928</v>
      </c>
      <c r="G85" s="219">
        <f>'Task 1-1_FINAL'!G85+'Task 1-2_FINAL'!G85+'Task 2-1_FINAL'!G85+'Task 3-1_FINAL'!G85+'Task 3-2_FINAL'!G85+'Task 3-3_FINAL'!G85+'Task 3-4_FINAL'!G85+'Task 3-5'!G85+'Task 2-2_FINAL'!G85+'Task 2-3_FINAL'!G85+'Task 2-4_FINAL'!G85+'Task 2-5_FINAL'!G85+'Task 1-3'!G85</f>
        <v>0</v>
      </c>
      <c r="H85" s="219">
        <f>'Task 1-1_FINAL'!H85+'Task 1-2_FINAL'!H85+'Task 2-1_FINAL'!H85+'Task 3-1_FINAL'!H85+'Task 3-2_FINAL'!H85+'Task 3-3_FINAL'!H85+'Task 3-4_FINAL'!H85+'Task 3-5'!H85+'Task 2-2_FINAL'!H85+'Task 2-3_FINAL'!H85+'Task 2-4_FINAL'!H85+'Task 2-5_FINAL'!H85+'Task 1-3'!H85</f>
        <v>0</v>
      </c>
      <c r="I85" s="219">
        <f>'Task 1-1_FINAL'!I85+'Task 1-2_FINAL'!I85+'Task 2-1_FINAL'!I85+'Task 3-1_FINAL'!I85+'Task 3-2_FINAL'!I85+'Task 3-3_FINAL'!I85+'Task 3-4_FINAL'!I85+'Task 3-5'!I85+'Task 2-2_FINAL'!I85+'Task 2-3_FINAL'!I85+'Task 2-4_FINAL'!I85+'Task 2-5_FINAL'!I85+'Task 1-3'!I85</f>
        <v>8026</v>
      </c>
      <c r="J85" s="219">
        <f>'Task 1-1_FINAL'!J85+'Task 1-2_FINAL'!J85+'Task 2-1_FINAL'!J85+'Task 3-1_FINAL'!J85+'Task 3-2_FINAL'!J85+'Task 3-3_FINAL'!J85+'Task 3-4_FINAL'!J85+'Task 3-5'!J85+'Task 2-2_FINAL'!J85+'Task 2-3_FINAL'!J85+'Task 2-4_FINAL'!J85+'Task 2-5_FINAL'!J85+'Task 1-3'!J85</f>
        <v>13444.01</v>
      </c>
      <c r="K85" s="219">
        <f>'Task 1-1_FINAL'!K85+'Task 1-2_FINAL'!K85+'Task 2-1_FINAL'!K85+'Task 3-1_FINAL'!K85+'Task 3-2_FINAL'!K85+'Task 3-3_FINAL'!K85+'Task 3-4_FINAL'!K85+'Task 3-5'!K85+'Task 2-2_FINAL'!K85+'Task 2-3_FINAL'!K85+'Task 2-4_FINAL'!K85+'Task 2-5_FINAL'!K85+'Task 1-3'!K85</f>
        <v>36750.949999999997</v>
      </c>
      <c r="L85" s="219">
        <f>'Task 1-1_FINAL'!L85+'Task 1-2_FINAL'!L85+'Task 2-1_FINAL'!L85+'Task 3-1_FINAL'!L85+'Task 3-2_FINAL'!L85+'Task 3-3_FINAL'!L85+'Task 3-4_FINAL'!L85+'Task 3-5'!L85+'Task 2-2_FINAL'!L85+'Task 2-3_FINAL'!L85+'Task 2-4_FINAL'!L85+'Task 2-5_FINAL'!L85+'Task 1-3'!L85</f>
        <v>0</v>
      </c>
      <c r="N85" s="219">
        <f>'Task 1-1_FINAL'!N85+'Task 1-2_FINAL'!N85+'Task 2-1_FINAL'!N85+'Task 3-1_FINAL'!N85+'Task 3-2_FINAL'!N85+'Task 3-3_FINAL'!N85+'Task 3-4_FINAL'!N85+'Task 3-5'!N85+'Task 2-2_FINAL'!N85+'Task 2-3_FINAL'!N85+'Task 2-4_FINAL'!N85+'Task 2-5_FINAL'!N85+'Task 1-3'!N85</f>
        <v>0</v>
      </c>
      <c r="O85" s="18">
        <f t="shared" si="6"/>
        <v>0</v>
      </c>
    </row>
    <row r="86" spans="1:15" s="15" customFormat="1" ht="12.75" customHeight="1" x14ac:dyDescent="0.4">
      <c r="A86" s="260" t="s">
        <v>80</v>
      </c>
      <c r="B86" s="260"/>
      <c r="C86" s="219">
        <f>'Task 1-1_FINAL'!C86+'Task 1-2_FINAL'!C86+'Task 2-1_FINAL'!C86+'Task 3-1_FINAL'!C86+'Task 3-2_FINAL'!C86+'Task 3-3_FINAL'!C86+'Task 3-4_FINAL'!C86+'Task 3-5'!C86+'Task 2-2_FINAL'!C86+'Task 2-3_FINAL'!C86+'Task 2-4_FINAL'!C86+'Task 2-5_FINAL'!C86+'Task 1-3'!C86</f>
        <v>0</v>
      </c>
      <c r="D86" s="219">
        <f>'Task 1-1_FINAL'!D86+'Task 1-2_FINAL'!D86+'Task 2-1_FINAL'!D86+'Task 3-1_FINAL'!D86+'Task 3-2_FINAL'!D86+'Task 3-3_FINAL'!D86+'Task 3-4_FINAL'!D86+'Task 3-5'!D86+'Task 2-2_FINAL'!D86+'Task 2-3_FINAL'!D86+'Task 2-4_FINAL'!D86+'Task 2-5_FINAL'!D86+'Task 1-3'!D86</f>
        <v>0</v>
      </c>
      <c r="E86" s="219">
        <f>'Task 1-1_FINAL'!E86+'Task 1-2_FINAL'!E86+'Task 2-1_FINAL'!E86+'Task 3-1_FINAL'!E86+'Task 3-2_FINAL'!E86+'Task 3-3_FINAL'!E86+'Task 3-4_FINAL'!E86+'Task 3-5'!E86+'Task 2-2_FINAL'!E86+'Task 2-3_FINAL'!E86+'Task 2-4_FINAL'!E86+'Task 2-5_FINAL'!E86+'Task 1-3'!E86</f>
        <v>7311.47</v>
      </c>
      <c r="F86" s="219">
        <f>'Task 1-1_FINAL'!F86+'Task 1-2_FINAL'!F86+'Task 2-1_FINAL'!F86+'Task 3-1_FINAL'!F86+'Task 3-2_FINAL'!F86+'Task 3-3_FINAL'!F86+'Task 3-4_FINAL'!F86+'Task 3-5'!F86+'Task 2-2_FINAL'!F86+'Task 2-3_FINAL'!F86+'Task 2-4_FINAL'!F86+'Task 2-5_FINAL'!F86+'Task 1-3'!F86</f>
        <v>26928</v>
      </c>
      <c r="G86" s="219">
        <f>'Task 1-1_FINAL'!G86+'Task 1-2_FINAL'!G86+'Task 2-1_FINAL'!G86+'Task 3-1_FINAL'!G86+'Task 3-2_FINAL'!G86+'Task 3-3_FINAL'!G86+'Task 3-4_FINAL'!G86+'Task 3-5'!G86+'Task 2-2_FINAL'!G86+'Task 2-3_FINAL'!G86+'Task 2-4_FINAL'!G86+'Task 2-5_FINAL'!G86+'Task 1-3'!G86</f>
        <v>0</v>
      </c>
      <c r="H86" s="219">
        <f>'Task 1-1_FINAL'!H86+'Task 1-2_FINAL'!H86+'Task 2-1_FINAL'!H86+'Task 3-1_FINAL'!H86+'Task 3-2_FINAL'!H86+'Task 3-3_FINAL'!H86+'Task 3-4_FINAL'!H86+'Task 3-5'!H86+'Task 2-2_FINAL'!H86+'Task 2-3_FINAL'!H86+'Task 2-4_FINAL'!H86+'Task 2-5_FINAL'!H86+'Task 1-3'!H86</f>
        <v>0</v>
      </c>
      <c r="I86" s="219">
        <f>'Task 1-1_FINAL'!I86+'Task 1-2_FINAL'!I86+'Task 2-1_FINAL'!I86+'Task 3-1_FINAL'!I86+'Task 3-2_FINAL'!I86+'Task 3-3_FINAL'!I86+'Task 3-4_FINAL'!I86+'Task 3-5'!I86+'Task 2-2_FINAL'!I86+'Task 2-3_FINAL'!I86+'Task 2-4_FINAL'!I86+'Task 2-5_FINAL'!I86+'Task 1-3'!I86</f>
        <v>6622</v>
      </c>
      <c r="J86" s="219">
        <f>'Task 1-1_FINAL'!J86+'Task 1-2_FINAL'!J86+'Task 2-1_FINAL'!J86+'Task 3-1_FINAL'!J86+'Task 3-2_FINAL'!J86+'Task 3-3_FINAL'!J86+'Task 3-4_FINAL'!J86+'Task 3-5'!J86+'Task 2-2_FINAL'!J86+'Task 2-3_FINAL'!J86+'Task 2-4_FINAL'!J86+'Task 2-5_FINAL'!J86+'Task 1-3'!J86</f>
        <v>13933.470000000001</v>
      </c>
      <c r="K86" s="219">
        <f>'Task 1-1_FINAL'!K86+'Task 1-2_FINAL'!K86+'Task 2-1_FINAL'!K86+'Task 3-1_FINAL'!K86+'Task 3-2_FINAL'!K86+'Task 3-3_FINAL'!K86+'Task 3-4_FINAL'!K86+'Task 3-5'!K86+'Task 2-2_FINAL'!K86+'Task 2-3_FINAL'!K86+'Task 2-4_FINAL'!K86+'Task 2-5_FINAL'!K86+'Task 1-3'!K86</f>
        <v>37008.619999999995</v>
      </c>
      <c r="L86" s="219">
        <f>'Task 1-1_FINAL'!L86+'Task 1-2_FINAL'!L86+'Task 2-1_FINAL'!L86+'Task 3-1_FINAL'!L86+'Task 3-2_FINAL'!L86+'Task 3-3_FINAL'!L86+'Task 3-4_FINAL'!L86+'Task 3-5'!L86+'Task 2-2_FINAL'!L86+'Task 2-3_FINAL'!L86+'Task 2-4_FINAL'!L86+'Task 2-5_FINAL'!L86+'Task 1-3'!L86</f>
        <v>0</v>
      </c>
      <c r="N86" s="219">
        <f>'Task 1-1_FINAL'!N86+'Task 1-2_FINAL'!N86+'Task 2-1_FINAL'!N86+'Task 3-1_FINAL'!N86+'Task 3-2_FINAL'!N86+'Task 3-3_FINAL'!N86+'Task 3-4_FINAL'!N86+'Task 3-5'!N86+'Task 2-2_FINAL'!N86+'Task 2-3_FINAL'!N86+'Task 2-4_FINAL'!N86+'Task 2-5_FINAL'!N86+'Task 1-3'!N86</f>
        <v>0</v>
      </c>
      <c r="O86" s="18">
        <f t="shared" si="6"/>
        <v>0</v>
      </c>
    </row>
    <row r="87" spans="1:15" s="15" customFormat="1" ht="12.75" x14ac:dyDescent="0.4">
      <c r="A87" s="260" t="s">
        <v>81</v>
      </c>
      <c r="B87" s="260"/>
      <c r="C87" s="219">
        <f>'Task 1-1_FINAL'!C87+'Task 1-2_FINAL'!C87+'Task 2-1_FINAL'!C87+'Task 3-1_FINAL'!C87+'Task 3-2_FINAL'!C87+'Task 3-3_FINAL'!C87+'Task 3-4_FINAL'!C87+'Task 3-5'!C87+'Task 2-2_FINAL'!C87+'Task 2-3_FINAL'!C87+'Task 2-4_FINAL'!C87+'Task 2-5_FINAL'!C87+'Task 1-3'!C87</f>
        <v>0</v>
      </c>
      <c r="D87" s="219">
        <f>'Task 1-1_FINAL'!D87+'Task 1-2_FINAL'!D87+'Task 2-1_FINAL'!D87+'Task 3-1_FINAL'!D87+'Task 3-2_FINAL'!D87+'Task 3-3_FINAL'!D87+'Task 3-4_FINAL'!D87+'Task 3-5'!D87+'Task 2-2_FINAL'!D87+'Task 2-3_FINAL'!D87+'Task 2-4_FINAL'!D87+'Task 2-5_FINAL'!D87+'Task 1-3'!D87</f>
        <v>0</v>
      </c>
      <c r="E87" s="219">
        <f>'Task 1-1_FINAL'!E87+'Task 1-2_FINAL'!E87+'Task 2-1_FINAL'!E87+'Task 3-1_FINAL'!E87+'Task 3-2_FINAL'!E87+'Task 3-3_FINAL'!E87+'Task 3-4_FINAL'!E87+'Task 3-5'!E87+'Task 2-2_FINAL'!E87+'Task 2-3_FINAL'!E87+'Task 2-4_FINAL'!E87+'Task 2-5_FINAL'!E87+'Task 1-3'!E87</f>
        <v>1689.1200000000001</v>
      </c>
      <c r="F87" s="219">
        <f>'Task 1-1_FINAL'!F87+'Task 1-2_FINAL'!F87+'Task 2-1_FINAL'!F87+'Task 3-1_FINAL'!F87+'Task 3-2_FINAL'!F87+'Task 3-3_FINAL'!F87+'Task 3-4_FINAL'!F87+'Task 3-5'!F87+'Task 2-2_FINAL'!F87+'Task 2-3_FINAL'!F87+'Task 2-4_FINAL'!F87+'Task 2-5_FINAL'!F87+'Task 1-3'!F87</f>
        <v>0</v>
      </c>
      <c r="G87" s="219">
        <f>'Task 1-1_FINAL'!G87+'Task 1-2_FINAL'!G87+'Task 2-1_FINAL'!G87+'Task 3-1_FINAL'!G87+'Task 3-2_FINAL'!G87+'Task 3-3_FINAL'!G87+'Task 3-4_FINAL'!G87+'Task 3-5'!G87+'Task 2-2_FINAL'!G87+'Task 2-3_FINAL'!G87+'Task 2-4_FINAL'!G87+'Task 2-5_FINAL'!G87+'Task 1-3'!G87</f>
        <v>0</v>
      </c>
      <c r="H87" s="219">
        <f>'Task 1-1_FINAL'!H87+'Task 1-2_FINAL'!H87+'Task 2-1_FINAL'!H87+'Task 3-1_FINAL'!H87+'Task 3-2_FINAL'!H87+'Task 3-3_FINAL'!H87+'Task 3-4_FINAL'!H87+'Task 3-5'!H87+'Task 2-2_FINAL'!H87+'Task 2-3_FINAL'!H87+'Task 2-4_FINAL'!H87+'Task 2-5_FINAL'!H87+'Task 1-3'!H87</f>
        <v>0</v>
      </c>
      <c r="I87" s="219">
        <f>'Task 1-1_FINAL'!I87+'Task 1-2_FINAL'!I87+'Task 2-1_FINAL'!I87+'Task 3-1_FINAL'!I87+'Task 3-2_FINAL'!I87+'Task 3-3_FINAL'!I87+'Task 3-4_FINAL'!I87+'Task 3-5'!I87+'Task 2-2_FINAL'!I87+'Task 2-3_FINAL'!I87+'Task 2-4_FINAL'!I87+'Task 2-5_FINAL'!I87+'Task 1-3'!I87</f>
        <v>0</v>
      </c>
      <c r="J87" s="219">
        <f>'Task 1-1_FINAL'!J87+'Task 1-2_FINAL'!J87+'Task 2-1_FINAL'!J87+'Task 3-1_FINAL'!J87+'Task 3-2_FINAL'!J87+'Task 3-3_FINAL'!J87+'Task 3-4_FINAL'!J87+'Task 3-5'!J87+'Task 2-2_FINAL'!J87+'Task 2-3_FINAL'!J87+'Task 2-4_FINAL'!J87+'Task 2-5_FINAL'!J87+'Task 1-3'!J87</f>
        <v>1689.1200000000001</v>
      </c>
      <c r="K87" s="219">
        <f>'Task 1-1_FINAL'!K87+'Task 1-2_FINAL'!K87+'Task 2-1_FINAL'!K87+'Task 3-1_FINAL'!K87+'Task 3-2_FINAL'!K87+'Task 3-3_FINAL'!K87+'Task 3-4_FINAL'!K87+'Task 3-5'!K87+'Task 2-2_FINAL'!K87+'Task 2-3_FINAL'!K87+'Task 2-4_FINAL'!K87+'Task 2-5_FINAL'!K87+'Task 1-3'!K87</f>
        <v>1689.1200000000001</v>
      </c>
      <c r="L87" s="219">
        <f>'Task 1-1_FINAL'!L87+'Task 1-2_FINAL'!L87+'Task 2-1_FINAL'!L87+'Task 3-1_FINAL'!L87+'Task 3-2_FINAL'!L87+'Task 3-3_FINAL'!L87+'Task 3-4_FINAL'!L87+'Task 3-5'!L87+'Task 2-2_FINAL'!L87+'Task 2-3_FINAL'!L87+'Task 2-4_FINAL'!L87+'Task 2-5_FINAL'!L87+'Task 1-3'!L87</f>
        <v>0</v>
      </c>
      <c r="N87" s="219">
        <f>'Task 1-1_FINAL'!N87+'Task 1-2_FINAL'!N87+'Task 2-1_FINAL'!N87+'Task 3-1_FINAL'!N87+'Task 3-2_FINAL'!N87+'Task 3-3_FINAL'!N87+'Task 3-4_FINAL'!N87+'Task 3-5'!N87+'Task 2-2_FINAL'!N87+'Task 2-3_FINAL'!N87+'Task 2-4_FINAL'!N87+'Task 2-5_FINAL'!N87+'Task 1-3'!N87</f>
        <v>0</v>
      </c>
      <c r="O87" s="18">
        <f t="shared" si="6"/>
        <v>0</v>
      </c>
    </row>
    <row r="88" spans="1:15" s="15" customFormat="1" ht="12.75" customHeight="1" x14ac:dyDescent="0.4">
      <c r="A88" s="260" t="s">
        <v>82</v>
      </c>
      <c r="B88" s="260"/>
      <c r="C88" s="219">
        <f>'Task 1-1_FINAL'!C88+'Task 1-2_FINAL'!C88+'Task 2-1_FINAL'!C88+'Task 3-1_FINAL'!C88+'Task 3-2_FINAL'!C88+'Task 3-3_FINAL'!C88+'Task 3-4_FINAL'!C88+'Task 3-5'!C88+'Task 2-2_FINAL'!C88+'Task 2-3_FINAL'!C88+'Task 2-4_FINAL'!C88+'Task 2-5_FINAL'!C88+'Task 1-3'!C88</f>
        <v>0</v>
      </c>
      <c r="D88" s="219">
        <f>'Task 1-1_FINAL'!D88+'Task 1-2_FINAL'!D88+'Task 2-1_FINAL'!D88+'Task 3-1_FINAL'!D88+'Task 3-2_FINAL'!D88+'Task 3-3_FINAL'!D88+'Task 3-4_FINAL'!D88+'Task 3-5'!D88+'Task 2-2_FINAL'!D88+'Task 2-3_FINAL'!D88+'Task 2-4_FINAL'!D88+'Task 2-5_FINAL'!D88+'Task 1-3'!D88</f>
        <v>0</v>
      </c>
      <c r="E88" s="219">
        <f>'Task 1-1_FINAL'!E88+'Task 1-2_FINAL'!E88+'Task 2-1_FINAL'!E88+'Task 3-1_FINAL'!E88+'Task 3-2_FINAL'!E88+'Task 3-3_FINAL'!E88+'Task 3-4_FINAL'!E88+'Task 3-5'!E88+'Task 2-2_FINAL'!E88+'Task 2-3_FINAL'!E88+'Task 2-4_FINAL'!E88+'Task 2-5_FINAL'!E88+'Task 1-3'!E88</f>
        <v>0</v>
      </c>
      <c r="F88" s="219">
        <f>'Task 1-1_FINAL'!F88+'Task 1-2_FINAL'!F88+'Task 2-1_FINAL'!F88+'Task 3-1_FINAL'!F88+'Task 3-2_FINAL'!F88+'Task 3-3_FINAL'!F88+'Task 3-4_FINAL'!F88+'Task 3-5'!F88+'Task 2-2_FINAL'!F88+'Task 2-3_FINAL'!F88+'Task 2-4_FINAL'!F88+'Task 2-5_FINAL'!F88+'Task 1-3'!F88</f>
        <v>0</v>
      </c>
      <c r="G88" s="219">
        <f>'Task 1-1_FINAL'!G88+'Task 1-2_FINAL'!G88+'Task 2-1_FINAL'!G88+'Task 3-1_FINAL'!G88+'Task 3-2_FINAL'!G88+'Task 3-3_FINAL'!G88+'Task 3-4_FINAL'!G88+'Task 3-5'!G88+'Task 2-2_FINAL'!G88+'Task 2-3_FINAL'!G88+'Task 2-4_FINAL'!G88+'Task 2-5_FINAL'!G88+'Task 1-3'!G88</f>
        <v>0</v>
      </c>
      <c r="H88" s="219">
        <f>'Task 1-1_FINAL'!H88+'Task 1-2_FINAL'!H88+'Task 2-1_FINAL'!H88+'Task 3-1_FINAL'!H88+'Task 3-2_FINAL'!H88+'Task 3-3_FINAL'!H88+'Task 3-4_FINAL'!H88+'Task 3-5'!H88+'Task 2-2_FINAL'!H88+'Task 2-3_FINAL'!H88+'Task 2-4_FINAL'!H88+'Task 2-5_FINAL'!H88+'Task 1-3'!H88</f>
        <v>0</v>
      </c>
      <c r="I88" s="219">
        <f>'Task 1-1_FINAL'!I88+'Task 1-2_FINAL'!I88+'Task 2-1_FINAL'!I88+'Task 3-1_FINAL'!I88+'Task 3-2_FINAL'!I88+'Task 3-3_FINAL'!I88+'Task 3-4_FINAL'!I88+'Task 3-5'!I88+'Task 2-2_FINAL'!I88+'Task 2-3_FINAL'!I88+'Task 2-4_FINAL'!I88+'Task 2-5_FINAL'!I88+'Task 1-3'!I88</f>
        <v>0</v>
      </c>
      <c r="J88" s="219">
        <f>'Task 1-1_FINAL'!J88+'Task 1-2_FINAL'!J88+'Task 2-1_FINAL'!J88+'Task 3-1_FINAL'!J88+'Task 3-2_FINAL'!J88+'Task 3-3_FINAL'!J88+'Task 3-4_FINAL'!J88+'Task 3-5'!J88+'Task 2-2_FINAL'!J88+'Task 2-3_FINAL'!J88+'Task 2-4_FINAL'!J88+'Task 2-5_FINAL'!J88+'Task 1-3'!J88</f>
        <v>0</v>
      </c>
      <c r="K88" s="219">
        <f>'Task 1-1_FINAL'!K88+'Task 1-2_FINAL'!K88+'Task 2-1_FINAL'!K88+'Task 3-1_FINAL'!K88+'Task 3-2_FINAL'!K88+'Task 3-3_FINAL'!K88+'Task 3-4_FINAL'!K88+'Task 3-5'!K88+'Task 2-2_FINAL'!K88+'Task 2-3_FINAL'!K88+'Task 2-4_FINAL'!K88+'Task 2-5_FINAL'!K88+'Task 1-3'!K88</f>
        <v>0</v>
      </c>
      <c r="L88" s="219">
        <f>'Task 1-1_FINAL'!L88+'Task 1-2_FINAL'!L88+'Task 2-1_FINAL'!L88+'Task 3-1_FINAL'!L88+'Task 3-2_FINAL'!L88+'Task 3-3_FINAL'!L88+'Task 3-4_FINAL'!L88+'Task 3-5'!L88+'Task 2-2_FINAL'!L88+'Task 2-3_FINAL'!L88+'Task 2-4_FINAL'!L88+'Task 2-5_FINAL'!L88+'Task 1-3'!L88</f>
        <v>0</v>
      </c>
      <c r="N88" s="219">
        <f>'Task 1-1_FINAL'!N88+'Task 1-2_FINAL'!N88+'Task 2-1_FINAL'!N88+'Task 3-1_FINAL'!N88+'Task 3-2_FINAL'!N88+'Task 3-3_FINAL'!N88+'Task 3-4_FINAL'!N88+'Task 3-5'!N88+'Task 2-2_FINAL'!N88+'Task 2-3_FINAL'!N88+'Task 2-4_FINAL'!N88+'Task 2-5_FINAL'!N88+'Task 1-3'!N88</f>
        <v>0</v>
      </c>
      <c r="O88" s="18">
        <f t="shared" si="6"/>
        <v>0</v>
      </c>
    </row>
    <row r="89" spans="1:15" s="15" customFormat="1" ht="12.75" customHeight="1" x14ac:dyDescent="0.4">
      <c r="A89" s="260" t="s">
        <v>83</v>
      </c>
      <c r="B89" s="260"/>
      <c r="C89" s="219">
        <f>'Task 1-1_FINAL'!C89+'Task 1-2_FINAL'!C89+'Task 2-1_FINAL'!C89+'Task 3-1_FINAL'!C89+'Task 3-2_FINAL'!C89+'Task 3-3_FINAL'!C89+'Task 3-4_FINAL'!C89+'Task 3-5'!C89+'Task 2-2_FINAL'!C89+'Task 2-3_FINAL'!C89+'Task 2-4_FINAL'!C89+'Task 2-5_FINAL'!C89+'Task 1-3'!C89</f>
        <v>0</v>
      </c>
      <c r="D89" s="219">
        <f>'Task 1-1_FINAL'!D89+'Task 1-2_FINAL'!D89+'Task 2-1_FINAL'!D89+'Task 3-1_FINAL'!D89+'Task 3-2_FINAL'!D89+'Task 3-3_FINAL'!D89+'Task 3-4_FINAL'!D89+'Task 3-5'!D89+'Task 2-2_FINAL'!D89+'Task 2-3_FINAL'!D89+'Task 2-4_FINAL'!D89+'Task 2-5_FINAL'!D89+'Task 1-3'!D89</f>
        <v>0</v>
      </c>
      <c r="E89" s="219">
        <f>'Task 1-1_FINAL'!E89+'Task 1-2_FINAL'!E89+'Task 2-1_FINAL'!E89+'Task 3-1_FINAL'!E89+'Task 3-2_FINAL'!E89+'Task 3-3_FINAL'!E89+'Task 3-4_FINAL'!E89+'Task 3-5'!E89+'Task 2-2_FINAL'!E89+'Task 2-3_FINAL'!E89+'Task 2-4_FINAL'!E89+'Task 2-5_FINAL'!E89+'Task 1-3'!E89</f>
        <v>0</v>
      </c>
      <c r="F89" s="219">
        <f>'Task 1-1_FINAL'!F89+'Task 1-2_FINAL'!F89+'Task 2-1_FINAL'!F89+'Task 3-1_FINAL'!F89+'Task 3-2_FINAL'!F89+'Task 3-3_FINAL'!F89+'Task 3-4_FINAL'!F89+'Task 3-5'!F89+'Task 2-2_FINAL'!F89+'Task 2-3_FINAL'!F89+'Task 2-4_FINAL'!F89+'Task 2-5_FINAL'!F89+'Task 1-3'!F89</f>
        <v>0</v>
      </c>
      <c r="G89" s="219">
        <f>'Task 1-1_FINAL'!G89+'Task 1-2_FINAL'!G89+'Task 2-1_FINAL'!G89+'Task 3-1_FINAL'!G89+'Task 3-2_FINAL'!G89+'Task 3-3_FINAL'!G89+'Task 3-4_FINAL'!G89+'Task 3-5'!G89+'Task 2-2_FINAL'!G89+'Task 2-3_FINAL'!G89+'Task 2-4_FINAL'!G89+'Task 2-5_FINAL'!G89+'Task 1-3'!G89</f>
        <v>0</v>
      </c>
      <c r="H89" s="219">
        <f>'Task 1-1_FINAL'!H89+'Task 1-2_FINAL'!H89+'Task 2-1_FINAL'!H89+'Task 3-1_FINAL'!H89+'Task 3-2_FINAL'!H89+'Task 3-3_FINAL'!H89+'Task 3-4_FINAL'!H89+'Task 3-5'!H89+'Task 2-2_FINAL'!H89+'Task 2-3_FINAL'!H89+'Task 2-4_FINAL'!H89+'Task 2-5_FINAL'!H89+'Task 1-3'!H89</f>
        <v>0</v>
      </c>
      <c r="I89" s="219">
        <f>'Task 1-1_FINAL'!I89+'Task 1-2_FINAL'!I89+'Task 2-1_FINAL'!I89+'Task 3-1_FINAL'!I89+'Task 3-2_FINAL'!I89+'Task 3-3_FINAL'!I89+'Task 3-4_FINAL'!I89+'Task 3-5'!I89+'Task 2-2_FINAL'!I89+'Task 2-3_FINAL'!I89+'Task 2-4_FINAL'!I89+'Task 2-5_FINAL'!I89+'Task 1-3'!I89</f>
        <v>0</v>
      </c>
      <c r="J89" s="219">
        <f>'Task 1-1_FINAL'!J89+'Task 1-2_FINAL'!J89+'Task 2-1_FINAL'!J89+'Task 3-1_FINAL'!J89+'Task 3-2_FINAL'!J89+'Task 3-3_FINAL'!J89+'Task 3-4_FINAL'!J89+'Task 3-5'!J89+'Task 2-2_FINAL'!J89+'Task 2-3_FINAL'!J89+'Task 2-4_FINAL'!J89+'Task 2-5_FINAL'!J89+'Task 1-3'!J89</f>
        <v>0</v>
      </c>
      <c r="K89" s="219">
        <f>'Task 1-1_FINAL'!K89+'Task 1-2_FINAL'!K89+'Task 2-1_FINAL'!K89+'Task 3-1_FINAL'!K89+'Task 3-2_FINAL'!K89+'Task 3-3_FINAL'!K89+'Task 3-4_FINAL'!K89+'Task 3-5'!K89+'Task 2-2_FINAL'!K89+'Task 2-3_FINAL'!K89+'Task 2-4_FINAL'!K89+'Task 2-5_FINAL'!K89+'Task 1-3'!K89</f>
        <v>0</v>
      </c>
      <c r="L89" s="219">
        <f>'Task 1-1_FINAL'!L89+'Task 1-2_FINAL'!L89+'Task 2-1_FINAL'!L89+'Task 3-1_FINAL'!L89+'Task 3-2_FINAL'!L89+'Task 3-3_FINAL'!L89+'Task 3-4_FINAL'!L89+'Task 3-5'!L89+'Task 2-2_FINAL'!L89+'Task 2-3_FINAL'!L89+'Task 2-4_FINAL'!L89+'Task 2-5_FINAL'!L89+'Task 1-3'!L89</f>
        <v>0</v>
      </c>
      <c r="N89" s="219">
        <f>'Task 1-1_FINAL'!N89+'Task 1-2_FINAL'!N89+'Task 2-1_FINAL'!N89+'Task 3-1_FINAL'!N89+'Task 3-2_FINAL'!N89+'Task 3-3_FINAL'!N89+'Task 3-4_FINAL'!N89+'Task 3-5'!N89+'Task 2-2_FINAL'!N89+'Task 2-3_FINAL'!N89+'Task 2-4_FINAL'!N89+'Task 2-5_FINAL'!N89+'Task 1-3'!N89</f>
        <v>0</v>
      </c>
      <c r="O89" s="18">
        <f t="shared" si="6"/>
        <v>0</v>
      </c>
    </row>
    <row r="90" spans="1:15" s="15" customFormat="1" ht="12.75" customHeight="1" x14ac:dyDescent="0.4">
      <c r="A90" s="260" t="s">
        <v>84</v>
      </c>
      <c r="B90" s="260"/>
      <c r="C90" s="219">
        <f>'Task 1-1_FINAL'!C90+'Task 1-2_FINAL'!C90+'Task 2-1_FINAL'!C90+'Task 3-1_FINAL'!C90+'Task 3-2_FINAL'!C90+'Task 3-3_FINAL'!C90+'Task 3-4_FINAL'!C90+'Task 3-5'!C90+'Task 2-2_FINAL'!C90+'Task 2-3_FINAL'!C90+'Task 2-4_FINAL'!C90+'Task 2-5_FINAL'!C90+'Task 1-3'!C90</f>
        <v>0</v>
      </c>
      <c r="D90" s="219">
        <f>'Task 1-1_FINAL'!D90+'Task 1-2_FINAL'!D90+'Task 2-1_FINAL'!D90+'Task 3-1_FINAL'!D90+'Task 3-2_FINAL'!D90+'Task 3-3_FINAL'!D90+'Task 3-4_FINAL'!D90+'Task 3-5'!D90+'Task 2-2_FINAL'!D90+'Task 2-3_FINAL'!D90+'Task 2-4_FINAL'!D90+'Task 2-5_FINAL'!D90+'Task 1-3'!D90</f>
        <v>0</v>
      </c>
      <c r="E90" s="219">
        <f>'Task 1-1_FINAL'!E90+'Task 1-2_FINAL'!E90+'Task 2-1_FINAL'!E90+'Task 3-1_FINAL'!E90+'Task 3-2_FINAL'!E90+'Task 3-3_FINAL'!E90+'Task 3-4_FINAL'!E90+'Task 3-5'!E90+'Task 2-2_FINAL'!E90+'Task 2-3_FINAL'!E90+'Task 2-4_FINAL'!E90+'Task 2-5_FINAL'!E90+'Task 1-3'!E90</f>
        <v>2775.99</v>
      </c>
      <c r="F90" s="219">
        <f>'Task 1-1_FINAL'!F90+'Task 1-2_FINAL'!F90+'Task 2-1_FINAL'!F90+'Task 3-1_FINAL'!F90+'Task 3-2_FINAL'!F90+'Task 3-3_FINAL'!F90+'Task 3-4_FINAL'!F90+'Task 3-5'!F90+'Task 2-2_FINAL'!F90+'Task 2-3_FINAL'!F90+'Task 2-4_FINAL'!F90+'Task 2-5_FINAL'!F90+'Task 1-3'!F90</f>
        <v>4841</v>
      </c>
      <c r="G90" s="219">
        <f>'Task 1-1_FINAL'!G90+'Task 1-2_FINAL'!G90+'Task 2-1_FINAL'!G90+'Task 3-1_FINAL'!G90+'Task 3-2_FINAL'!G90+'Task 3-3_FINAL'!G90+'Task 3-4_FINAL'!G90+'Task 3-5'!G90+'Task 2-2_FINAL'!G90+'Task 2-3_FINAL'!G90+'Task 2-4_FINAL'!G90+'Task 2-5_FINAL'!G90+'Task 1-3'!G90</f>
        <v>0</v>
      </c>
      <c r="H90" s="219">
        <f>'Task 1-1_FINAL'!H90+'Task 1-2_FINAL'!H90+'Task 2-1_FINAL'!H90+'Task 3-1_FINAL'!H90+'Task 3-2_FINAL'!H90+'Task 3-3_FINAL'!H90+'Task 3-4_FINAL'!H90+'Task 3-5'!H90+'Task 2-2_FINAL'!H90+'Task 2-3_FINAL'!H90+'Task 2-4_FINAL'!H90+'Task 2-5_FINAL'!H90+'Task 1-3'!H90</f>
        <v>0</v>
      </c>
      <c r="I90" s="219">
        <f>'Task 1-1_FINAL'!I90+'Task 1-2_FINAL'!I90+'Task 2-1_FINAL'!I90+'Task 3-1_FINAL'!I90+'Task 3-2_FINAL'!I90+'Task 3-3_FINAL'!I90+'Task 3-4_FINAL'!I90+'Task 3-5'!I90+'Task 2-2_FINAL'!I90+'Task 2-3_FINAL'!I90+'Task 2-4_FINAL'!I90+'Task 2-5_FINAL'!I90+'Task 1-3'!I90</f>
        <v>0</v>
      </c>
      <c r="J90" s="219">
        <f>'Task 1-1_FINAL'!J90+'Task 1-2_FINAL'!J90+'Task 2-1_FINAL'!J90+'Task 3-1_FINAL'!J90+'Task 3-2_FINAL'!J90+'Task 3-3_FINAL'!J90+'Task 3-4_FINAL'!J90+'Task 3-5'!J90+'Task 2-2_FINAL'!J90+'Task 2-3_FINAL'!J90+'Task 2-4_FINAL'!J90+'Task 2-5_FINAL'!J90+'Task 1-3'!J90</f>
        <v>2775.99</v>
      </c>
      <c r="K90" s="219">
        <f>'Task 1-1_FINAL'!K90+'Task 1-2_FINAL'!K90+'Task 2-1_FINAL'!K90+'Task 3-1_FINAL'!K90+'Task 3-2_FINAL'!K90+'Task 3-3_FINAL'!K90+'Task 3-4_FINAL'!K90+'Task 3-5'!K90+'Task 2-2_FINAL'!K90+'Task 2-3_FINAL'!K90+'Task 2-4_FINAL'!K90+'Task 2-5_FINAL'!K90+'Task 1-3'!K90</f>
        <v>3900.99</v>
      </c>
      <c r="L90" s="219">
        <f>'Task 1-1_FINAL'!L90+'Task 1-2_FINAL'!L90+'Task 2-1_FINAL'!L90+'Task 3-1_FINAL'!L90+'Task 3-2_FINAL'!L90+'Task 3-3_FINAL'!L90+'Task 3-4_FINAL'!L90+'Task 3-5'!L90+'Task 2-2_FINAL'!L90+'Task 2-3_FINAL'!L90+'Task 2-4_FINAL'!L90+'Task 2-5_FINAL'!L90+'Task 1-3'!L90</f>
        <v>0</v>
      </c>
      <c r="N90" s="219">
        <f>'Task 1-1_FINAL'!N90+'Task 1-2_FINAL'!N90+'Task 2-1_FINAL'!N90+'Task 3-1_FINAL'!N90+'Task 3-2_FINAL'!N90+'Task 3-3_FINAL'!N90+'Task 3-4_FINAL'!N90+'Task 3-5'!N90+'Task 2-2_FINAL'!N90+'Task 2-3_FINAL'!N90+'Task 2-4_FINAL'!N90+'Task 2-5_FINAL'!N90+'Task 1-3'!N90</f>
        <v>0</v>
      </c>
      <c r="O90" s="18">
        <f t="shared" si="6"/>
        <v>0</v>
      </c>
    </row>
    <row r="91" spans="1:15" s="15" customFormat="1" ht="12.75" customHeight="1" x14ac:dyDescent="0.4">
      <c r="A91" s="260" t="s">
        <v>85</v>
      </c>
      <c r="B91" s="260"/>
      <c r="C91" s="219">
        <f>'Task 1-1_FINAL'!C91+'Task 1-2_FINAL'!C91+'Task 2-1_FINAL'!C91+'Task 3-1_FINAL'!C91+'Task 3-2_FINAL'!C91+'Task 3-3_FINAL'!C91+'Task 3-4_FINAL'!C91+'Task 3-5'!C91+'Task 2-2_FINAL'!C91+'Task 2-3_FINAL'!C91+'Task 2-4_FINAL'!C91+'Task 2-5_FINAL'!C91+'Task 1-3'!C91</f>
        <v>0</v>
      </c>
      <c r="D91" s="219">
        <f>'Task 1-1_FINAL'!D91+'Task 1-2_FINAL'!D91+'Task 2-1_FINAL'!D91+'Task 3-1_FINAL'!D91+'Task 3-2_FINAL'!D91+'Task 3-3_FINAL'!D91+'Task 3-4_FINAL'!D91+'Task 3-5'!D91+'Task 2-2_FINAL'!D91+'Task 2-3_FINAL'!D91+'Task 2-4_FINAL'!D91+'Task 2-5_FINAL'!D91+'Task 1-3'!D91</f>
        <v>0</v>
      </c>
      <c r="E91" s="219">
        <f>'Task 1-1_FINAL'!E91+'Task 1-2_FINAL'!E91+'Task 2-1_FINAL'!E91+'Task 3-1_FINAL'!E91+'Task 3-2_FINAL'!E91+'Task 3-3_FINAL'!E91+'Task 3-4_FINAL'!E91+'Task 3-5'!E91+'Task 2-2_FINAL'!E91+'Task 2-3_FINAL'!E91+'Task 2-4_FINAL'!E91+'Task 2-5_FINAL'!E91+'Task 1-3'!E91</f>
        <v>2679.6</v>
      </c>
      <c r="F91" s="219">
        <f>'Task 1-1_FINAL'!F91+'Task 1-2_FINAL'!F91+'Task 2-1_FINAL'!F91+'Task 3-1_FINAL'!F91+'Task 3-2_FINAL'!F91+'Task 3-3_FINAL'!F91+'Task 3-4_FINAL'!F91+'Task 3-5'!F91+'Task 2-2_FINAL'!F91+'Task 2-3_FINAL'!F91+'Task 2-4_FINAL'!F91+'Task 2-5_FINAL'!F91+'Task 1-3'!F91</f>
        <v>0</v>
      </c>
      <c r="G91" s="219">
        <f>'Task 1-1_FINAL'!G91+'Task 1-2_FINAL'!G91+'Task 2-1_FINAL'!G91+'Task 3-1_FINAL'!G91+'Task 3-2_FINAL'!G91+'Task 3-3_FINAL'!G91+'Task 3-4_FINAL'!G91+'Task 3-5'!G91+'Task 2-2_FINAL'!G91+'Task 2-3_FINAL'!G91+'Task 2-4_FINAL'!G91+'Task 2-5_FINAL'!G91+'Task 1-3'!G91</f>
        <v>0</v>
      </c>
      <c r="H91" s="219">
        <f>'Task 1-1_FINAL'!H91+'Task 1-2_FINAL'!H91+'Task 2-1_FINAL'!H91+'Task 3-1_FINAL'!H91+'Task 3-2_FINAL'!H91+'Task 3-3_FINAL'!H91+'Task 3-4_FINAL'!H91+'Task 3-5'!H91+'Task 2-2_FINAL'!H91+'Task 2-3_FINAL'!H91+'Task 2-4_FINAL'!H91+'Task 2-5_FINAL'!H91+'Task 1-3'!H91</f>
        <v>0</v>
      </c>
      <c r="I91" s="219">
        <f>'Task 1-1_FINAL'!I91+'Task 1-2_FINAL'!I91+'Task 2-1_FINAL'!I91+'Task 3-1_FINAL'!I91+'Task 3-2_FINAL'!I91+'Task 3-3_FINAL'!I91+'Task 3-4_FINAL'!I91+'Task 3-5'!I91+'Task 2-2_FINAL'!I91+'Task 2-3_FINAL'!I91+'Task 2-4_FINAL'!I91+'Task 2-5_FINAL'!I91+'Task 1-3'!I91</f>
        <v>0</v>
      </c>
      <c r="J91" s="219">
        <f>'Task 1-1_FINAL'!J91+'Task 1-2_FINAL'!J91+'Task 2-1_FINAL'!J91+'Task 3-1_FINAL'!J91+'Task 3-2_FINAL'!J91+'Task 3-3_FINAL'!J91+'Task 3-4_FINAL'!J91+'Task 3-5'!J91+'Task 2-2_FINAL'!J91+'Task 2-3_FINAL'!J91+'Task 2-4_FINAL'!J91+'Task 2-5_FINAL'!J91+'Task 1-3'!J91</f>
        <v>2679.6</v>
      </c>
      <c r="K91" s="219">
        <f>'Task 1-1_FINAL'!K91+'Task 1-2_FINAL'!K91+'Task 2-1_FINAL'!K91+'Task 3-1_FINAL'!K91+'Task 3-2_FINAL'!K91+'Task 3-3_FINAL'!K91+'Task 3-4_FINAL'!K91+'Task 3-5'!K91+'Task 2-2_FINAL'!K91+'Task 2-3_FINAL'!K91+'Task 2-4_FINAL'!K91+'Task 2-5_FINAL'!K91+'Task 1-3'!K91</f>
        <v>2679.6</v>
      </c>
      <c r="L91" s="219">
        <f>'Task 1-1_FINAL'!L91+'Task 1-2_FINAL'!L91+'Task 2-1_FINAL'!L91+'Task 3-1_FINAL'!L91+'Task 3-2_FINAL'!L91+'Task 3-3_FINAL'!L91+'Task 3-4_FINAL'!L91+'Task 3-5'!L91+'Task 2-2_FINAL'!L91+'Task 2-3_FINAL'!L91+'Task 2-4_FINAL'!L91+'Task 2-5_FINAL'!L91+'Task 1-3'!L91</f>
        <v>0</v>
      </c>
      <c r="N91" s="219">
        <f>'Task 1-1_FINAL'!N91+'Task 1-2_FINAL'!N91+'Task 2-1_FINAL'!N91+'Task 3-1_FINAL'!N91+'Task 3-2_FINAL'!N91+'Task 3-3_FINAL'!N91+'Task 3-4_FINAL'!N91+'Task 3-5'!N91+'Task 2-2_FINAL'!N91+'Task 2-3_FINAL'!N91+'Task 2-4_FINAL'!N91+'Task 2-5_FINAL'!N91+'Task 1-3'!N91</f>
        <v>0</v>
      </c>
      <c r="O91" s="18">
        <f t="shared" si="6"/>
        <v>0</v>
      </c>
    </row>
    <row r="92" spans="1:15" s="15" customFormat="1" ht="12.75" customHeight="1" x14ac:dyDescent="0.4">
      <c r="A92" s="260" t="s">
        <v>86</v>
      </c>
      <c r="B92" s="260"/>
      <c r="C92" s="219">
        <f>'Task 1-1_FINAL'!C92+'Task 1-2_FINAL'!C92+'Task 2-1_FINAL'!C92+'Task 3-1_FINAL'!C92+'Task 3-2_FINAL'!C92+'Task 3-3_FINAL'!C92+'Task 3-4_FINAL'!C92+'Task 3-5'!C92+'Task 2-2_FINAL'!C92+'Task 2-3_FINAL'!C92+'Task 2-4_FINAL'!C92+'Task 2-5_FINAL'!C92+'Task 1-3'!C92</f>
        <v>0</v>
      </c>
      <c r="D92" s="219">
        <f>'Task 1-1_FINAL'!D92+'Task 1-2_FINAL'!D92+'Task 2-1_FINAL'!D92+'Task 3-1_FINAL'!D92+'Task 3-2_FINAL'!D92+'Task 3-3_FINAL'!D92+'Task 3-4_FINAL'!D92+'Task 3-5'!D92+'Task 2-2_FINAL'!D92+'Task 2-3_FINAL'!D92+'Task 2-4_FINAL'!D92+'Task 2-5_FINAL'!D92+'Task 1-3'!D92</f>
        <v>0</v>
      </c>
      <c r="E92" s="219">
        <f>'Task 1-1_FINAL'!E92+'Task 1-2_FINAL'!E92+'Task 2-1_FINAL'!E92+'Task 3-1_FINAL'!E92+'Task 3-2_FINAL'!E92+'Task 3-3_FINAL'!E92+'Task 3-4_FINAL'!E92+'Task 3-5'!E92+'Task 2-2_FINAL'!E92+'Task 2-3_FINAL'!E92+'Task 2-4_FINAL'!E92+'Task 2-5_FINAL'!E92+'Task 1-3'!E92</f>
        <v>717.2</v>
      </c>
      <c r="F92" s="219">
        <f>'Task 1-1_FINAL'!F92+'Task 1-2_FINAL'!F92+'Task 2-1_FINAL'!F92+'Task 3-1_FINAL'!F92+'Task 3-2_FINAL'!F92+'Task 3-3_FINAL'!F92+'Task 3-4_FINAL'!F92+'Task 3-5'!F92+'Task 2-2_FINAL'!F92+'Task 2-3_FINAL'!F92+'Task 2-4_FINAL'!F92+'Task 2-5_FINAL'!F92+'Task 1-3'!F92</f>
        <v>0</v>
      </c>
      <c r="G92" s="219">
        <f>'Task 1-1_FINAL'!G92+'Task 1-2_FINAL'!G92+'Task 2-1_FINAL'!G92+'Task 3-1_FINAL'!G92+'Task 3-2_FINAL'!G92+'Task 3-3_FINAL'!G92+'Task 3-4_FINAL'!G92+'Task 3-5'!G92+'Task 2-2_FINAL'!G92+'Task 2-3_FINAL'!G92+'Task 2-4_FINAL'!G92+'Task 2-5_FINAL'!G92+'Task 1-3'!G92</f>
        <v>0</v>
      </c>
      <c r="H92" s="219">
        <f>'Task 1-1_FINAL'!H92+'Task 1-2_FINAL'!H92+'Task 2-1_FINAL'!H92+'Task 3-1_FINAL'!H92+'Task 3-2_FINAL'!H92+'Task 3-3_FINAL'!H92+'Task 3-4_FINAL'!H92+'Task 3-5'!H92+'Task 2-2_FINAL'!H92+'Task 2-3_FINAL'!H92+'Task 2-4_FINAL'!H92+'Task 2-5_FINAL'!H92+'Task 1-3'!H92</f>
        <v>0</v>
      </c>
      <c r="I92" s="219">
        <f>'Task 1-1_FINAL'!I92+'Task 1-2_FINAL'!I92+'Task 2-1_FINAL'!I92+'Task 3-1_FINAL'!I92+'Task 3-2_FINAL'!I92+'Task 3-3_FINAL'!I92+'Task 3-4_FINAL'!I92+'Task 3-5'!I92+'Task 2-2_FINAL'!I92+'Task 2-3_FINAL'!I92+'Task 2-4_FINAL'!I92+'Task 2-5_FINAL'!I92+'Task 1-3'!I92</f>
        <v>0</v>
      </c>
      <c r="J92" s="219">
        <f>'Task 1-1_FINAL'!J92+'Task 1-2_FINAL'!J92+'Task 2-1_FINAL'!J92+'Task 3-1_FINAL'!J92+'Task 3-2_FINAL'!J92+'Task 3-3_FINAL'!J92+'Task 3-4_FINAL'!J92+'Task 3-5'!J92+'Task 2-2_FINAL'!J92+'Task 2-3_FINAL'!J92+'Task 2-4_FINAL'!J92+'Task 2-5_FINAL'!J92+'Task 1-3'!J92</f>
        <v>717.2</v>
      </c>
      <c r="K92" s="219">
        <f>'Task 1-1_FINAL'!K92+'Task 1-2_FINAL'!K92+'Task 2-1_FINAL'!K92+'Task 3-1_FINAL'!K92+'Task 3-2_FINAL'!K92+'Task 3-3_FINAL'!K92+'Task 3-4_FINAL'!K92+'Task 3-5'!K92+'Task 2-2_FINAL'!K92+'Task 2-3_FINAL'!K92+'Task 2-4_FINAL'!K92+'Task 2-5_FINAL'!K92+'Task 1-3'!K92</f>
        <v>717.2</v>
      </c>
      <c r="L92" s="219">
        <f>'Task 1-1_FINAL'!L92+'Task 1-2_FINAL'!L92+'Task 2-1_FINAL'!L92+'Task 3-1_FINAL'!L92+'Task 3-2_FINAL'!L92+'Task 3-3_FINAL'!L92+'Task 3-4_FINAL'!L92+'Task 3-5'!L92+'Task 2-2_FINAL'!L92+'Task 2-3_FINAL'!L92+'Task 2-4_FINAL'!L92+'Task 2-5_FINAL'!L92+'Task 1-3'!L92</f>
        <v>0</v>
      </c>
      <c r="N92" s="219">
        <f>'Task 1-1_FINAL'!N92+'Task 1-2_FINAL'!N92+'Task 2-1_FINAL'!N92+'Task 3-1_FINAL'!N92+'Task 3-2_FINAL'!N92+'Task 3-3_FINAL'!N92+'Task 3-4_FINAL'!N92+'Task 3-5'!N92+'Task 2-2_FINAL'!N92+'Task 2-3_FINAL'!N92+'Task 2-4_FINAL'!N92+'Task 2-5_FINAL'!N92+'Task 1-3'!N92</f>
        <v>0</v>
      </c>
      <c r="O92" s="18">
        <f t="shared" si="6"/>
        <v>0</v>
      </c>
    </row>
    <row r="93" spans="1:15" s="15" customFormat="1" ht="12.75" customHeight="1" x14ac:dyDescent="0.4">
      <c r="A93" s="260" t="s">
        <v>87</v>
      </c>
      <c r="B93" s="260"/>
      <c r="C93" s="219">
        <f>'Task 1-1_FINAL'!C93+'Task 1-2_FINAL'!C93+'Task 2-1_FINAL'!C93+'Task 3-1_FINAL'!C93+'Task 3-2_FINAL'!C93+'Task 3-3_FINAL'!C93+'Task 3-4_FINAL'!C93+'Task 3-5'!C93+'Task 2-2_FINAL'!C93+'Task 2-3_FINAL'!C93+'Task 2-4_FINAL'!C93+'Task 2-5_FINAL'!C93+'Task 1-3'!C93</f>
        <v>0</v>
      </c>
      <c r="D93" s="219">
        <f>'Task 1-1_FINAL'!D93+'Task 1-2_FINAL'!D93+'Task 2-1_FINAL'!D93+'Task 3-1_FINAL'!D93+'Task 3-2_FINAL'!D93+'Task 3-3_FINAL'!D93+'Task 3-4_FINAL'!D93+'Task 3-5'!D93+'Task 2-2_FINAL'!D93+'Task 2-3_FINAL'!D93+'Task 2-4_FINAL'!D93+'Task 2-5_FINAL'!D93+'Task 1-3'!D93</f>
        <v>0</v>
      </c>
      <c r="E93" s="219">
        <f>'Task 1-1_FINAL'!E93+'Task 1-2_FINAL'!E93+'Task 2-1_FINAL'!E93+'Task 3-1_FINAL'!E93+'Task 3-2_FINAL'!E93+'Task 3-3_FINAL'!E93+'Task 3-4_FINAL'!E93+'Task 3-5'!E93+'Task 2-2_FINAL'!E93+'Task 2-3_FINAL'!E93+'Task 2-4_FINAL'!E93+'Task 2-5_FINAL'!E93+'Task 1-3'!E93</f>
        <v>0</v>
      </c>
      <c r="F93" s="219">
        <f>'Task 1-1_FINAL'!F93+'Task 1-2_FINAL'!F93+'Task 2-1_FINAL'!F93+'Task 3-1_FINAL'!F93+'Task 3-2_FINAL'!F93+'Task 3-3_FINAL'!F93+'Task 3-4_FINAL'!F93+'Task 3-5'!F93+'Task 2-2_FINAL'!F93+'Task 2-3_FINAL'!F93+'Task 2-4_FINAL'!F93+'Task 2-5_FINAL'!F93+'Task 1-3'!F93</f>
        <v>0</v>
      </c>
      <c r="G93" s="219">
        <f>'Task 1-1_FINAL'!G93+'Task 1-2_FINAL'!G93+'Task 2-1_FINAL'!G93+'Task 3-1_FINAL'!G93+'Task 3-2_FINAL'!G93+'Task 3-3_FINAL'!G93+'Task 3-4_FINAL'!G93+'Task 3-5'!G93+'Task 2-2_FINAL'!G93+'Task 2-3_FINAL'!G93+'Task 2-4_FINAL'!G93+'Task 2-5_FINAL'!G93+'Task 1-3'!G93</f>
        <v>0</v>
      </c>
      <c r="H93" s="219">
        <f>'Task 1-1_FINAL'!H93+'Task 1-2_FINAL'!H93+'Task 2-1_FINAL'!H93+'Task 3-1_FINAL'!H93+'Task 3-2_FINAL'!H93+'Task 3-3_FINAL'!H93+'Task 3-4_FINAL'!H93+'Task 3-5'!H93+'Task 2-2_FINAL'!H93+'Task 2-3_FINAL'!H93+'Task 2-4_FINAL'!H93+'Task 2-5_FINAL'!H93+'Task 1-3'!H93</f>
        <v>0</v>
      </c>
      <c r="I93" s="219">
        <f>'Task 1-1_FINAL'!I93+'Task 1-2_FINAL'!I93+'Task 2-1_FINAL'!I93+'Task 3-1_FINAL'!I93+'Task 3-2_FINAL'!I93+'Task 3-3_FINAL'!I93+'Task 3-4_FINAL'!I93+'Task 3-5'!I93+'Task 2-2_FINAL'!I93+'Task 2-3_FINAL'!I93+'Task 2-4_FINAL'!I93+'Task 2-5_FINAL'!I93+'Task 1-3'!I93</f>
        <v>0</v>
      </c>
      <c r="J93" s="219">
        <f>'Task 1-1_FINAL'!J93+'Task 1-2_FINAL'!J93+'Task 2-1_FINAL'!J93+'Task 3-1_FINAL'!J93+'Task 3-2_FINAL'!J93+'Task 3-3_FINAL'!J93+'Task 3-4_FINAL'!J93+'Task 3-5'!J93+'Task 2-2_FINAL'!J93+'Task 2-3_FINAL'!J93+'Task 2-4_FINAL'!J93+'Task 2-5_FINAL'!J93+'Task 1-3'!J93</f>
        <v>0</v>
      </c>
      <c r="K93" s="219">
        <f>'Task 1-1_FINAL'!K93+'Task 1-2_FINAL'!K93+'Task 2-1_FINAL'!K93+'Task 3-1_FINAL'!K93+'Task 3-2_FINAL'!K93+'Task 3-3_FINAL'!K93+'Task 3-4_FINAL'!K93+'Task 3-5'!K93+'Task 2-2_FINAL'!K93+'Task 2-3_FINAL'!K93+'Task 2-4_FINAL'!K93+'Task 2-5_FINAL'!K93+'Task 1-3'!K93</f>
        <v>0</v>
      </c>
      <c r="L93" s="219">
        <f>'Task 1-1_FINAL'!L93+'Task 1-2_FINAL'!L93+'Task 2-1_FINAL'!L93+'Task 3-1_FINAL'!L93+'Task 3-2_FINAL'!L93+'Task 3-3_FINAL'!L93+'Task 3-4_FINAL'!L93+'Task 3-5'!L93+'Task 2-2_FINAL'!L93+'Task 2-3_FINAL'!L93+'Task 2-4_FINAL'!L93+'Task 2-5_FINAL'!L93+'Task 1-3'!L93</f>
        <v>0</v>
      </c>
      <c r="N93" s="219">
        <f>'Task 1-1_FINAL'!N93+'Task 1-2_FINAL'!N93+'Task 2-1_FINAL'!N93+'Task 3-1_FINAL'!N93+'Task 3-2_FINAL'!N93+'Task 3-3_FINAL'!N93+'Task 3-4_FINAL'!N93+'Task 3-5'!N93+'Task 2-2_FINAL'!N93+'Task 2-3_FINAL'!N93+'Task 2-4_FINAL'!N93+'Task 2-5_FINAL'!N93+'Task 1-3'!N93</f>
        <v>0</v>
      </c>
      <c r="O93" s="18">
        <f t="shared" si="6"/>
        <v>0</v>
      </c>
    </row>
    <row r="94" spans="1:15" s="15" customFormat="1" ht="12.75" customHeight="1" x14ac:dyDescent="0.4">
      <c r="A94" s="260" t="s">
        <v>88</v>
      </c>
      <c r="B94" s="260"/>
      <c r="C94" s="219">
        <f>'Task 1-1_FINAL'!C94+'Task 1-2_FINAL'!C94+'Task 2-1_FINAL'!C94+'Task 3-1_FINAL'!C94+'Task 3-2_FINAL'!C94+'Task 3-3_FINAL'!C94+'Task 3-4_FINAL'!C94+'Task 3-5'!C94+'Task 2-2_FINAL'!C94+'Task 2-3_FINAL'!C94+'Task 2-4_FINAL'!C94+'Task 2-5_FINAL'!C94+'Task 1-3'!C94</f>
        <v>0</v>
      </c>
      <c r="D94" s="219">
        <f>'Task 1-1_FINAL'!D94+'Task 1-2_FINAL'!D94+'Task 2-1_FINAL'!D94+'Task 3-1_FINAL'!D94+'Task 3-2_FINAL'!D94+'Task 3-3_FINAL'!D94+'Task 3-4_FINAL'!D94+'Task 3-5'!D94+'Task 2-2_FINAL'!D94+'Task 2-3_FINAL'!D94+'Task 2-4_FINAL'!D94+'Task 2-5_FINAL'!D94+'Task 1-3'!D94</f>
        <v>0</v>
      </c>
      <c r="E94" s="219">
        <f>'Task 1-1_FINAL'!E94+'Task 1-2_FINAL'!E94+'Task 2-1_FINAL'!E94+'Task 3-1_FINAL'!E94+'Task 3-2_FINAL'!E94+'Task 3-3_FINAL'!E94+'Task 3-4_FINAL'!E94+'Task 3-5'!E94+'Task 2-2_FINAL'!E94+'Task 2-3_FINAL'!E94+'Task 2-4_FINAL'!E94+'Task 2-5_FINAL'!E94+'Task 1-3'!E94</f>
        <v>0</v>
      </c>
      <c r="F94" s="219">
        <f>'Task 1-1_FINAL'!F94+'Task 1-2_FINAL'!F94+'Task 2-1_FINAL'!F94+'Task 3-1_FINAL'!F94+'Task 3-2_FINAL'!F94+'Task 3-3_FINAL'!F94+'Task 3-4_FINAL'!F94+'Task 3-5'!F94+'Task 2-2_FINAL'!F94+'Task 2-3_FINAL'!F94+'Task 2-4_FINAL'!F94+'Task 2-5_FINAL'!F94+'Task 1-3'!F94</f>
        <v>0</v>
      </c>
      <c r="G94" s="219">
        <f>'Task 1-1_FINAL'!G94+'Task 1-2_FINAL'!G94+'Task 2-1_FINAL'!G94+'Task 3-1_FINAL'!G94+'Task 3-2_FINAL'!G94+'Task 3-3_FINAL'!G94+'Task 3-4_FINAL'!G94+'Task 3-5'!G94+'Task 2-2_FINAL'!G94+'Task 2-3_FINAL'!G94+'Task 2-4_FINAL'!G94+'Task 2-5_FINAL'!G94+'Task 1-3'!G94</f>
        <v>0</v>
      </c>
      <c r="H94" s="219">
        <f>'Task 1-1_FINAL'!H94+'Task 1-2_FINAL'!H94+'Task 2-1_FINAL'!H94+'Task 3-1_FINAL'!H94+'Task 3-2_FINAL'!H94+'Task 3-3_FINAL'!H94+'Task 3-4_FINAL'!H94+'Task 3-5'!H94+'Task 2-2_FINAL'!H94+'Task 2-3_FINAL'!H94+'Task 2-4_FINAL'!H94+'Task 2-5_FINAL'!H94+'Task 1-3'!H94</f>
        <v>0</v>
      </c>
      <c r="I94" s="219">
        <f>'Task 1-1_FINAL'!I94+'Task 1-2_FINAL'!I94+'Task 2-1_FINAL'!I94+'Task 3-1_FINAL'!I94+'Task 3-2_FINAL'!I94+'Task 3-3_FINAL'!I94+'Task 3-4_FINAL'!I94+'Task 3-5'!I94+'Task 2-2_FINAL'!I94+'Task 2-3_FINAL'!I94+'Task 2-4_FINAL'!I94+'Task 2-5_FINAL'!I94+'Task 1-3'!I94</f>
        <v>0</v>
      </c>
      <c r="J94" s="219">
        <f>'Task 1-1_FINAL'!J94+'Task 1-2_FINAL'!J94+'Task 2-1_FINAL'!J94+'Task 3-1_FINAL'!J94+'Task 3-2_FINAL'!J94+'Task 3-3_FINAL'!J94+'Task 3-4_FINAL'!J94+'Task 3-5'!J94+'Task 2-2_FINAL'!J94+'Task 2-3_FINAL'!J94+'Task 2-4_FINAL'!J94+'Task 2-5_FINAL'!J94+'Task 1-3'!J94</f>
        <v>0</v>
      </c>
      <c r="K94" s="219">
        <f>'Task 1-1_FINAL'!K94+'Task 1-2_FINAL'!K94+'Task 2-1_FINAL'!K94+'Task 3-1_FINAL'!K94+'Task 3-2_FINAL'!K94+'Task 3-3_FINAL'!K94+'Task 3-4_FINAL'!K94+'Task 3-5'!K94+'Task 2-2_FINAL'!K94+'Task 2-3_FINAL'!K94+'Task 2-4_FINAL'!K94+'Task 2-5_FINAL'!K94+'Task 1-3'!K94</f>
        <v>0</v>
      </c>
      <c r="L94" s="219">
        <f>'Task 1-1_FINAL'!L94+'Task 1-2_FINAL'!L94+'Task 2-1_FINAL'!L94+'Task 3-1_FINAL'!L94+'Task 3-2_FINAL'!L94+'Task 3-3_FINAL'!L94+'Task 3-4_FINAL'!L94+'Task 3-5'!L94+'Task 2-2_FINAL'!L94+'Task 2-3_FINAL'!L94+'Task 2-4_FINAL'!L94+'Task 2-5_FINAL'!L94+'Task 1-3'!L94</f>
        <v>0</v>
      </c>
      <c r="N94" s="219">
        <f>'Task 1-1_FINAL'!N94+'Task 1-2_FINAL'!N94+'Task 2-1_FINAL'!N94+'Task 3-1_FINAL'!N94+'Task 3-2_FINAL'!N94+'Task 3-3_FINAL'!N94+'Task 3-4_FINAL'!N94+'Task 3-5'!N94+'Task 2-2_FINAL'!N94+'Task 2-3_FINAL'!N94+'Task 2-4_FINAL'!N94+'Task 2-5_FINAL'!N94+'Task 1-3'!N94</f>
        <v>0</v>
      </c>
      <c r="O94" s="18">
        <f t="shared" si="6"/>
        <v>0</v>
      </c>
    </row>
    <row r="95" spans="1:15" s="15" customFormat="1" ht="12.75" customHeight="1" x14ac:dyDescent="0.4">
      <c r="A95" s="260" t="s">
        <v>89</v>
      </c>
      <c r="B95" s="260"/>
      <c r="C95" s="219">
        <f>'Task 1-1_FINAL'!C95+'Task 1-2_FINAL'!C95+'Task 2-1_FINAL'!C95+'Task 3-1_FINAL'!C95+'Task 3-2_FINAL'!C95+'Task 3-3_FINAL'!C95+'Task 3-4_FINAL'!C95+'Task 3-5'!C95+'Task 2-2_FINAL'!C95+'Task 2-3_FINAL'!C95+'Task 2-4_FINAL'!C95+'Task 2-5_FINAL'!C95+'Task 1-3'!C95</f>
        <v>0</v>
      </c>
      <c r="D95" s="219">
        <f>'Task 1-1_FINAL'!D95+'Task 1-2_FINAL'!D95+'Task 2-1_FINAL'!D95+'Task 3-1_FINAL'!D95+'Task 3-2_FINAL'!D95+'Task 3-3_FINAL'!D95+'Task 3-4_FINAL'!D95+'Task 3-5'!D95+'Task 2-2_FINAL'!D95+'Task 2-3_FINAL'!D95+'Task 2-4_FINAL'!D95+'Task 2-5_FINAL'!D95+'Task 1-3'!D95</f>
        <v>0</v>
      </c>
      <c r="E95" s="219">
        <f>'Task 1-1_FINAL'!E95+'Task 1-2_FINAL'!E95+'Task 2-1_FINAL'!E95+'Task 3-1_FINAL'!E95+'Task 3-2_FINAL'!E95+'Task 3-3_FINAL'!E95+'Task 3-4_FINAL'!E95+'Task 3-5'!E95+'Task 2-2_FINAL'!E95+'Task 2-3_FINAL'!E95+'Task 2-4_FINAL'!E95+'Task 2-5_FINAL'!E95+'Task 1-3'!E95</f>
        <v>0</v>
      </c>
      <c r="F95" s="219">
        <f>'Task 1-1_FINAL'!F95+'Task 1-2_FINAL'!F95+'Task 2-1_FINAL'!F95+'Task 3-1_FINAL'!F95+'Task 3-2_FINAL'!F95+'Task 3-3_FINAL'!F95+'Task 3-4_FINAL'!F95+'Task 3-5'!F95+'Task 2-2_FINAL'!F95+'Task 2-3_FINAL'!F95+'Task 2-4_FINAL'!F95+'Task 2-5_FINAL'!F95+'Task 1-3'!F95</f>
        <v>0</v>
      </c>
      <c r="G95" s="219">
        <f>'Task 1-1_FINAL'!G95+'Task 1-2_FINAL'!G95+'Task 2-1_FINAL'!G95+'Task 3-1_FINAL'!G95+'Task 3-2_FINAL'!G95+'Task 3-3_FINAL'!G95+'Task 3-4_FINAL'!G95+'Task 3-5'!G95+'Task 2-2_FINAL'!G95+'Task 2-3_FINAL'!G95+'Task 2-4_FINAL'!G95+'Task 2-5_FINAL'!G95+'Task 1-3'!G95</f>
        <v>0</v>
      </c>
      <c r="H95" s="219">
        <f>'Task 1-1_FINAL'!H95+'Task 1-2_FINAL'!H95+'Task 2-1_FINAL'!H95+'Task 3-1_FINAL'!H95+'Task 3-2_FINAL'!H95+'Task 3-3_FINAL'!H95+'Task 3-4_FINAL'!H95+'Task 3-5'!H95+'Task 2-2_FINAL'!H95+'Task 2-3_FINAL'!H95+'Task 2-4_FINAL'!H95+'Task 2-5_FINAL'!H95+'Task 1-3'!H95</f>
        <v>0</v>
      </c>
      <c r="I95" s="219">
        <f>'Task 1-1_FINAL'!I95+'Task 1-2_FINAL'!I95+'Task 2-1_FINAL'!I95+'Task 3-1_FINAL'!I95+'Task 3-2_FINAL'!I95+'Task 3-3_FINAL'!I95+'Task 3-4_FINAL'!I95+'Task 3-5'!I95+'Task 2-2_FINAL'!I95+'Task 2-3_FINAL'!I95+'Task 2-4_FINAL'!I95+'Task 2-5_FINAL'!I95+'Task 1-3'!I95</f>
        <v>0</v>
      </c>
      <c r="J95" s="219">
        <f>'Task 1-1_FINAL'!J95+'Task 1-2_FINAL'!J95+'Task 2-1_FINAL'!J95+'Task 3-1_FINAL'!J95+'Task 3-2_FINAL'!J95+'Task 3-3_FINAL'!J95+'Task 3-4_FINAL'!J95+'Task 3-5'!J95+'Task 2-2_FINAL'!J95+'Task 2-3_FINAL'!J95+'Task 2-4_FINAL'!J95+'Task 2-5_FINAL'!J95+'Task 1-3'!J95</f>
        <v>0</v>
      </c>
      <c r="K95" s="219">
        <f>'Task 1-1_FINAL'!K95+'Task 1-2_FINAL'!K95+'Task 2-1_FINAL'!K95+'Task 3-1_FINAL'!K95+'Task 3-2_FINAL'!K95+'Task 3-3_FINAL'!K95+'Task 3-4_FINAL'!K95+'Task 3-5'!K95+'Task 2-2_FINAL'!K95+'Task 2-3_FINAL'!K95+'Task 2-4_FINAL'!K95+'Task 2-5_FINAL'!K95+'Task 1-3'!K95</f>
        <v>0</v>
      </c>
      <c r="L95" s="219">
        <f>'Task 1-1_FINAL'!L95+'Task 1-2_FINAL'!L95+'Task 2-1_FINAL'!L95+'Task 3-1_FINAL'!L95+'Task 3-2_FINAL'!L95+'Task 3-3_FINAL'!L95+'Task 3-4_FINAL'!L95+'Task 3-5'!L95+'Task 2-2_FINAL'!L95+'Task 2-3_FINAL'!L95+'Task 2-4_FINAL'!L95+'Task 2-5_FINAL'!L95+'Task 1-3'!L95</f>
        <v>0</v>
      </c>
      <c r="N95" s="219">
        <f>'Task 1-1_FINAL'!N95+'Task 1-2_FINAL'!N95+'Task 2-1_FINAL'!N95+'Task 3-1_FINAL'!N95+'Task 3-2_FINAL'!N95+'Task 3-3_FINAL'!N95+'Task 3-4_FINAL'!N95+'Task 3-5'!N95+'Task 2-2_FINAL'!N95+'Task 2-3_FINAL'!N95+'Task 2-4_FINAL'!N95+'Task 2-5_FINAL'!N95+'Task 1-3'!N95</f>
        <v>0</v>
      </c>
      <c r="O95" s="18">
        <f t="shared" si="6"/>
        <v>0</v>
      </c>
    </row>
    <row r="96" spans="1:15" s="15" customFormat="1" ht="12.75" customHeight="1" x14ac:dyDescent="0.4">
      <c r="A96" s="260" t="s">
        <v>90</v>
      </c>
      <c r="B96" s="260"/>
      <c r="C96" s="219">
        <f>'Task 1-1_FINAL'!C96+'Task 1-2_FINAL'!C96+'Task 2-1_FINAL'!C96+'Task 3-1_FINAL'!C96+'Task 3-2_FINAL'!C96+'Task 3-3_FINAL'!C96+'Task 3-4_FINAL'!C96+'Task 3-5'!C96+'Task 2-2_FINAL'!C96+'Task 2-3_FINAL'!C96+'Task 2-4_FINAL'!C96+'Task 2-5_FINAL'!C96+'Task 1-3'!C96</f>
        <v>0</v>
      </c>
      <c r="D96" s="219">
        <f>'Task 1-1_FINAL'!D96+'Task 1-2_FINAL'!D96+'Task 2-1_FINAL'!D96+'Task 3-1_FINAL'!D96+'Task 3-2_FINAL'!D96+'Task 3-3_FINAL'!D96+'Task 3-4_FINAL'!D96+'Task 3-5'!D96+'Task 2-2_FINAL'!D96+'Task 2-3_FINAL'!D96+'Task 2-4_FINAL'!D96+'Task 2-5_FINAL'!D96+'Task 1-3'!D96</f>
        <v>0</v>
      </c>
      <c r="E96" s="219">
        <f>'Task 1-1_FINAL'!E96+'Task 1-2_FINAL'!E96+'Task 2-1_FINAL'!E96+'Task 3-1_FINAL'!E96+'Task 3-2_FINAL'!E96+'Task 3-3_FINAL'!E96+'Task 3-4_FINAL'!E96+'Task 3-5'!E96+'Task 2-2_FINAL'!E96+'Task 2-3_FINAL'!E96+'Task 2-4_FINAL'!E96+'Task 2-5_FINAL'!E96+'Task 1-3'!E96</f>
        <v>0</v>
      </c>
      <c r="F96" s="219">
        <f>'Task 1-1_FINAL'!F96+'Task 1-2_FINAL'!F96+'Task 2-1_FINAL'!F96+'Task 3-1_FINAL'!F96+'Task 3-2_FINAL'!F96+'Task 3-3_FINAL'!F96+'Task 3-4_FINAL'!F96+'Task 3-5'!F96+'Task 2-2_FINAL'!F96+'Task 2-3_FINAL'!F96+'Task 2-4_FINAL'!F96+'Task 2-5_FINAL'!F96+'Task 1-3'!F96</f>
        <v>0</v>
      </c>
      <c r="G96" s="219">
        <f>'Task 1-1_FINAL'!G96+'Task 1-2_FINAL'!G96+'Task 2-1_FINAL'!G96+'Task 3-1_FINAL'!G96+'Task 3-2_FINAL'!G96+'Task 3-3_FINAL'!G96+'Task 3-4_FINAL'!G96+'Task 3-5'!G96+'Task 2-2_FINAL'!G96+'Task 2-3_FINAL'!G96+'Task 2-4_FINAL'!G96+'Task 2-5_FINAL'!G96+'Task 1-3'!G96</f>
        <v>0</v>
      </c>
      <c r="H96" s="219">
        <f>'Task 1-1_FINAL'!H96+'Task 1-2_FINAL'!H96+'Task 2-1_FINAL'!H96+'Task 3-1_FINAL'!H96+'Task 3-2_FINAL'!H96+'Task 3-3_FINAL'!H96+'Task 3-4_FINAL'!H96+'Task 3-5'!H96+'Task 2-2_FINAL'!H96+'Task 2-3_FINAL'!H96+'Task 2-4_FINAL'!H96+'Task 2-5_FINAL'!H96+'Task 1-3'!H96</f>
        <v>0</v>
      </c>
      <c r="I96" s="219">
        <f>'Task 1-1_FINAL'!I96+'Task 1-2_FINAL'!I96+'Task 2-1_FINAL'!I96+'Task 3-1_FINAL'!I96+'Task 3-2_FINAL'!I96+'Task 3-3_FINAL'!I96+'Task 3-4_FINAL'!I96+'Task 3-5'!I96+'Task 2-2_FINAL'!I96+'Task 2-3_FINAL'!I96+'Task 2-4_FINAL'!I96+'Task 2-5_FINAL'!I96+'Task 1-3'!I96</f>
        <v>0</v>
      </c>
      <c r="J96" s="219">
        <f>'Task 1-1_FINAL'!J96+'Task 1-2_FINAL'!J96+'Task 2-1_FINAL'!J96+'Task 3-1_FINAL'!J96+'Task 3-2_FINAL'!J96+'Task 3-3_FINAL'!J96+'Task 3-4_FINAL'!J96+'Task 3-5'!J96+'Task 2-2_FINAL'!J96+'Task 2-3_FINAL'!J96+'Task 2-4_FINAL'!J96+'Task 2-5_FINAL'!J96+'Task 1-3'!J96</f>
        <v>0</v>
      </c>
      <c r="K96" s="219">
        <f>'Task 1-1_FINAL'!K96+'Task 1-2_FINAL'!K96+'Task 2-1_FINAL'!K96+'Task 3-1_FINAL'!K96+'Task 3-2_FINAL'!K96+'Task 3-3_FINAL'!K96+'Task 3-4_FINAL'!K96+'Task 3-5'!K96+'Task 2-2_FINAL'!K96+'Task 2-3_FINAL'!K96+'Task 2-4_FINAL'!K96+'Task 2-5_FINAL'!K96+'Task 1-3'!K96</f>
        <v>0</v>
      </c>
      <c r="L96" s="219">
        <f>'Task 1-1_FINAL'!L96+'Task 1-2_FINAL'!L96+'Task 2-1_FINAL'!L96+'Task 3-1_FINAL'!L96+'Task 3-2_FINAL'!L96+'Task 3-3_FINAL'!L96+'Task 3-4_FINAL'!L96+'Task 3-5'!L96+'Task 2-2_FINAL'!L96+'Task 2-3_FINAL'!L96+'Task 2-4_FINAL'!L96+'Task 2-5_FINAL'!L96+'Task 1-3'!L96</f>
        <v>0</v>
      </c>
      <c r="N96" s="219">
        <f>'Task 1-1_FINAL'!N96+'Task 1-2_FINAL'!N96+'Task 2-1_FINAL'!N96+'Task 3-1_FINAL'!N96+'Task 3-2_FINAL'!N96+'Task 3-3_FINAL'!N96+'Task 3-4_FINAL'!N96+'Task 3-5'!N96+'Task 2-2_FINAL'!N96+'Task 2-3_FINAL'!N96+'Task 2-4_FINAL'!N96+'Task 2-5_FINAL'!N96+'Task 1-3'!N96</f>
        <v>0</v>
      </c>
      <c r="O96" s="18">
        <f>C96-N96</f>
        <v>0</v>
      </c>
    </row>
    <row r="97" spans="1:15" s="15" customFormat="1" ht="12.75" customHeight="1" x14ac:dyDescent="0.4">
      <c r="A97" s="260" t="s">
        <v>91</v>
      </c>
      <c r="B97" s="260"/>
      <c r="C97" s="219">
        <f>'Task 1-1_FINAL'!C97+'Task 1-2_FINAL'!C97+'Task 2-1_FINAL'!C97+'Task 3-1_FINAL'!C97+'Task 3-2_FINAL'!C97+'Task 3-3_FINAL'!C97+'Task 3-4_FINAL'!C97+'Task 3-5'!C97+'Task 2-2_FINAL'!C97+'Task 2-3_FINAL'!C97+'Task 2-4_FINAL'!C97+'Task 2-5_FINAL'!C97+'Task 1-3'!C97</f>
        <v>0</v>
      </c>
      <c r="D97" s="219">
        <f>'Task 1-1_FINAL'!D97+'Task 1-2_FINAL'!D97+'Task 2-1_FINAL'!D97+'Task 3-1_FINAL'!D97+'Task 3-2_FINAL'!D97+'Task 3-3_FINAL'!D97+'Task 3-4_FINAL'!D97+'Task 3-5'!D97+'Task 2-2_FINAL'!D97+'Task 2-3_FINAL'!D97+'Task 2-4_FINAL'!D97+'Task 2-5_FINAL'!D97+'Task 1-3'!D97</f>
        <v>0</v>
      </c>
      <c r="E97" s="219">
        <f>'Task 1-1_FINAL'!E97+'Task 1-2_FINAL'!E97+'Task 2-1_FINAL'!E97+'Task 3-1_FINAL'!E97+'Task 3-2_FINAL'!E97+'Task 3-3_FINAL'!E97+'Task 3-4_FINAL'!E97+'Task 3-5'!E97+'Task 2-2_FINAL'!E97+'Task 2-3_FINAL'!E97+'Task 2-4_FINAL'!E97+'Task 2-5_FINAL'!E97+'Task 1-3'!E97</f>
        <v>0</v>
      </c>
      <c r="F97" s="219">
        <f>'Task 1-1_FINAL'!F97+'Task 1-2_FINAL'!F97+'Task 2-1_FINAL'!F97+'Task 3-1_FINAL'!F97+'Task 3-2_FINAL'!F97+'Task 3-3_FINAL'!F97+'Task 3-4_FINAL'!F97+'Task 3-5'!F97+'Task 2-2_FINAL'!F97+'Task 2-3_FINAL'!F97+'Task 2-4_FINAL'!F97+'Task 2-5_FINAL'!F97+'Task 1-3'!F97</f>
        <v>0</v>
      </c>
      <c r="G97" s="219">
        <f>'Task 1-1_FINAL'!G97+'Task 1-2_FINAL'!G97+'Task 2-1_FINAL'!G97+'Task 3-1_FINAL'!G97+'Task 3-2_FINAL'!G97+'Task 3-3_FINAL'!G97+'Task 3-4_FINAL'!G97+'Task 3-5'!G97+'Task 2-2_FINAL'!G97+'Task 2-3_FINAL'!G97+'Task 2-4_FINAL'!G97+'Task 2-5_FINAL'!G97+'Task 1-3'!G97</f>
        <v>0</v>
      </c>
      <c r="H97" s="219">
        <f>'Task 1-1_FINAL'!H97+'Task 1-2_FINAL'!H97+'Task 2-1_FINAL'!H97+'Task 3-1_FINAL'!H97+'Task 3-2_FINAL'!H97+'Task 3-3_FINAL'!H97+'Task 3-4_FINAL'!H97+'Task 3-5'!H97+'Task 2-2_FINAL'!H97+'Task 2-3_FINAL'!H97+'Task 2-4_FINAL'!H97+'Task 2-5_FINAL'!H97+'Task 1-3'!H97</f>
        <v>0</v>
      </c>
      <c r="I97" s="219">
        <f>'Task 1-1_FINAL'!I97+'Task 1-2_FINAL'!I97+'Task 2-1_FINAL'!I97+'Task 3-1_FINAL'!I97+'Task 3-2_FINAL'!I97+'Task 3-3_FINAL'!I97+'Task 3-4_FINAL'!I97+'Task 3-5'!I97+'Task 2-2_FINAL'!I97+'Task 2-3_FINAL'!I97+'Task 2-4_FINAL'!I97+'Task 2-5_FINAL'!I97+'Task 1-3'!I97</f>
        <v>0</v>
      </c>
      <c r="J97" s="219">
        <f>'Task 1-1_FINAL'!J97+'Task 1-2_FINAL'!J97+'Task 2-1_FINAL'!J97+'Task 3-1_FINAL'!J97+'Task 3-2_FINAL'!J97+'Task 3-3_FINAL'!J97+'Task 3-4_FINAL'!J97+'Task 3-5'!J97+'Task 2-2_FINAL'!J97+'Task 2-3_FINAL'!J97+'Task 2-4_FINAL'!J97+'Task 2-5_FINAL'!J97+'Task 1-3'!J97</f>
        <v>0</v>
      </c>
      <c r="K97" s="219">
        <f>'Task 1-1_FINAL'!K97+'Task 1-2_FINAL'!K97+'Task 2-1_FINAL'!K97+'Task 3-1_FINAL'!K97+'Task 3-2_FINAL'!K97+'Task 3-3_FINAL'!K97+'Task 3-4_FINAL'!K97+'Task 3-5'!K97+'Task 2-2_FINAL'!K97+'Task 2-3_FINAL'!K97+'Task 2-4_FINAL'!K97+'Task 2-5_FINAL'!K97+'Task 1-3'!K97</f>
        <v>0</v>
      </c>
      <c r="L97" s="219">
        <f>'Task 1-1_FINAL'!L97+'Task 1-2_FINAL'!L97+'Task 2-1_FINAL'!L97+'Task 3-1_FINAL'!L97+'Task 3-2_FINAL'!L97+'Task 3-3_FINAL'!L97+'Task 3-4_FINAL'!L97+'Task 3-5'!L97+'Task 2-2_FINAL'!L97+'Task 2-3_FINAL'!L97+'Task 2-4_FINAL'!L97+'Task 2-5_FINAL'!L97+'Task 1-3'!L97</f>
        <v>0</v>
      </c>
      <c r="N97" s="219">
        <f>'Task 1-1_FINAL'!N97+'Task 1-2_FINAL'!N97+'Task 2-1_FINAL'!N97+'Task 3-1_FINAL'!N97+'Task 3-2_FINAL'!N97+'Task 3-3_FINAL'!N97+'Task 3-4_FINAL'!N97+'Task 3-5'!N97+'Task 2-2_FINAL'!N97+'Task 2-3_FINAL'!N97+'Task 2-4_FINAL'!N97+'Task 2-5_FINAL'!N97+'Task 1-3'!N97</f>
        <v>0</v>
      </c>
      <c r="O97" s="18">
        <f>C97-N97</f>
        <v>0</v>
      </c>
    </row>
    <row r="98" spans="1:15" s="15" customFormat="1" ht="12.75" customHeight="1" x14ac:dyDescent="0.4">
      <c r="A98" s="260" t="s">
        <v>92</v>
      </c>
      <c r="B98" s="260"/>
      <c r="C98" s="219">
        <f>'Task 1-1_FINAL'!C98+'Task 1-2_FINAL'!C98+'Task 2-1_FINAL'!C98+'Task 3-1_FINAL'!C98+'Task 3-2_FINAL'!C98+'Task 3-3_FINAL'!C98+'Task 3-4_FINAL'!C98+'Task 3-5'!C98+'Task 2-2_FINAL'!C98+'Task 2-3_FINAL'!C98+'Task 2-4_FINAL'!C98+'Task 2-5_FINAL'!C98+'Task 1-3'!C98</f>
        <v>0</v>
      </c>
      <c r="D98" s="219">
        <f>'Task 1-1_FINAL'!D98+'Task 1-2_FINAL'!D98+'Task 2-1_FINAL'!D98+'Task 3-1_FINAL'!D98+'Task 3-2_FINAL'!D98+'Task 3-3_FINAL'!D98+'Task 3-4_FINAL'!D98+'Task 3-5'!D98+'Task 2-2_FINAL'!D98+'Task 2-3_FINAL'!D98+'Task 2-4_FINAL'!D98+'Task 2-5_FINAL'!D98+'Task 1-3'!D98</f>
        <v>0</v>
      </c>
      <c r="E98" s="219">
        <f>'Task 1-1_FINAL'!E98+'Task 1-2_FINAL'!E98+'Task 2-1_FINAL'!E98+'Task 3-1_FINAL'!E98+'Task 3-2_FINAL'!E98+'Task 3-3_FINAL'!E98+'Task 3-4_FINAL'!E98+'Task 3-5'!E98+'Task 2-2_FINAL'!E98+'Task 2-3_FINAL'!E98+'Task 2-4_FINAL'!E98+'Task 2-5_FINAL'!E98+'Task 1-3'!E98</f>
        <v>427.58000000000004</v>
      </c>
      <c r="F98" s="219">
        <f>'Task 1-1_FINAL'!F98+'Task 1-2_FINAL'!F98+'Task 2-1_FINAL'!F98+'Task 3-1_FINAL'!F98+'Task 3-2_FINAL'!F98+'Task 3-3_FINAL'!F98+'Task 3-4_FINAL'!F98+'Task 3-5'!F98+'Task 2-2_FINAL'!F98+'Task 2-3_FINAL'!F98+'Task 2-4_FINAL'!F98+'Task 2-5_FINAL'!F98+'Task 1-3'!F98</f>
        <v>2553</v>
      </c>
      <c r="G98" s="219">
        <f>'Task 1-1_FINAL'!G98+'Task 1-2_FINAL'!G98+'Task 2-1_FINAL'!G98+'Task 3-1_FINAL'!G98+'Task 3-2_FINAL'!G98+'Task 3-3_FINAL'!G98+'Task 3-4_FINAL'!G98+'Task 3-5'!G98+'Task 2-2_FINAL'!G98+'Task 2-3_FINAL'!G98+'Task 2-4_FINAL'!G98+'Task 2-5_FINAL'!G98+'Task 1-3'!G98</f>
        <v>0</v>
      </c>
      <c r="H98" s="219">
        <f>'Task 1-1_FINAL'!H98+'Task 1-2_FINAL'!H98+'Task 2-1_FINAL'!H98+'Task 3-1_FINAL'!H98+'Task 3-2_FINAL'!H98+'Task 3-3_FINAL'!H98+'Task 3-4_FINAL'!H98+'Task 3-5'!H98+'Task 2-2_FINAL'!H98+'Task 2-3_FINAL'!H98+'Task 2-4_FINAL'!H98+'Task 2-5_FINAL'!H98+'Task 1-3'!H98</f>
        <v>0</v>
      </c>
      <c r="I98" s="219">
        <f>'Task 1-1_FINAL'!I98+'Task 1-2_FINAL'!I98+'Task 2-1_FINAL'!I98+'Task 3-1_FINAL'!I98+'Task 3-2_FINAL'!I98+'Task 3-3_FINAL'!I98+'Task 3-4_FINAL'!I98+'Task 3-5'!I98+'Task 2-2_FINAL'!I98+'Task 2-3_FINAL'!I98+'Task 2-4_FINAL'!I98+'Task 2-5_FINAL'!I98+'Task 1-3'!I98</f>
        <v>0</v>
      </c>
      <c r="J98" s="219">
        <f>'Task 1-1_FINAL'!J98+'Task 1-2_FINAL'!J98+'Task 2-1_FINAL'!J98+'Task 3-1_FINAL'!J98+'Task 3-2_FINAL'!J98+'Task 3-3_FINAL'!J98+'Task 3-4_FINAL'!J98+'Task 3-5'!J98+'Task 2-2_FINAL'!J98+'Task 2-3_FINAL'!J98+'Task 2-4_FINAL'!J98+'Task 2-5_FINAL'!J98+'Task 1-3'!J98</f>
        <v>427.58000000000004</v>
      </c>
      <c r="K98" s="219">
        <f>'Task 1-1_FINAL'!K98+'Task 1-2_FINAL'!K98+'Task 2-1_FINAL'!K98+'Task 3-1_FINAL'!K98+'Task 3-2_FINAL'!K98+'Task 3-3_FINAL'!K98+'Task 3-4_FINAL'!K98+'Task 3-5'!K98+'Task 2-2_FINAL'!K98+'Task 2-3_FINAL'!K98+'Task 2-4_FINAL'!K98+'Task 2-5_FINAL'!K98+'Task 1-3'!K98</f>
        <v>1278.58</v>
      </c>
      <c r="L98" s="219">
        <f>'Task 1-1_FINAL'!L98+'Task 1-2_FINAL'!L98+'Task 2-1_FINAL'!L98+'Task 3-1_FINAL'!L98+'Task 3-2_FINAL'!L98+'Task 3-3_FINAL'!L98+'Task 3-4_FINAL'!L98+'Task 3-5'!L98+'Task 2-2_FINAL'!L98+'Task 2-3_FINAL'!L98+'Task 2-4_FINAL'!L98+'Task 2-5_FINAL'!L98+'Task 1-3'!L98</f>
        <v>0</v>
      </c>
      <c r="N98" s="219">
        <f>'Task 1-1_FINAL'!N98+'Task 1-2_FINAL'!N98+'Task 2-1_FINAL'!N98+'Task 3-1_FINAL'!N98+'Task 3-2_FINAL'!N98+'Task 3-3_FINAL'!N98+'Task 3-4_FINAL'!N98+'Task 3-5'!N98+'Task 2-2_FINAL'!N98+'Task 2-3_FINAL'!N98+'Task 2-4_FINAL'!N98+'Task 2-5_FINAL'!N98+'Task 1-3'!N98</f>
        <v>0</v>
      </c>
      <c r="O98" s="18">
        <f t="shared" si="6"/>
        <v>0</v>
      </c>
    </row>
    <row r="99" spans="1:15" s="15" customFormat="1" ht="12.75" x14ac:dyDescent="0.4">
      <c r="A99" s="259" t="s">
        <v>52</v>
      </c>
      <c r="B99" s="259"/>
      <c r="C99" s="89">
        <f>SUM(C81:C98)</f>
        <v>0</v>
      </c>
      <c r="D99" s="89">
        <f t="shared" ref="D99:N99" si="7">SUM(D81:D98)</f>
        <v>0</v>
      </c>
      <c r="E99" s="89">
        <f t="shared" si="7"/>
        <v>21018.97</v>
      </c>
      <c r="F99" s="89">
        <f t="shared" si="7"/>
        <v>61250</v>
      </c>
      <c r="G99" s="89">
        <f t="shared" si="7"/>
        <v>0</v>
      </c>
      <c r="H99" s="89">
        <f t="shared" si="7"/>
        <v>0</v>
      </c>
      <c r="I99" s="89">
        <f t="shared" si="7"/>
        <v>14648</v>
      </c>
      <c r="J99" s="89">
        <f t="shared" si="7"/>
        <v>35666.97</v>
      </c>
      <c r="K99" s="89">
        <f t="shared" si="7"/>
        <v>84025.06</v>
      </c>
      <c r="L99" s="89">
        <f t="shared" si="7"/>
        <v>0</v>
      </c>
      <c r="N99" s="89">
        <f t="shared" si="7"/>
        <v>0</v>
      </c>
      <c r="O99" s="26">
        <f>SUM(O81:O93)</f>
        <v>0</v>
      </c>
    </row>
    <row r="100" spans="1:15" s="15" customFormat="1" ht="12.75" x14ac:dyDescent="0.4">
      <c r="A100" s="267"/>
      <c r="B100" s="267"/>
      <c r="C100" s="128"/>
      <c r="D100" s="128"/>
      <c r="E100" s="128"/>
      <c r="F100" s="128"/>
      <c r="G100" s="128"/>
      <c r="H100" s="128"/>
      <c r="I100" s="128"/>
      <c r="J100" s="128"/>
      <c r="K100" s="128"/>
      <c r="L100" s="128"/>
      <c r="N100" s="128"/>
      <c r="O100" s="14"/>
    </row>
    <row r="101" spans="1:15" s="15" customFormat="1" x14ac:dyDescent="0.4">
      <c r="A101" s="265" t="s">
        <v>53</v>
      </c>
      <c r="B101" s="265"/>
      <c r="C101" s="234"/>
      <c r="D101" s="234"/>
      <c r="E101" s="234"/>
      <c r="F101" s="234"/>
      <c r="G101" s="234"/>
      <c r="H101" s="234"/>
      <c r="I101" s="234"/>
      <c r="J101" s="234"/>
      <c r="K101" s="234"/>
      <c r="L101" s="234"/>
      <c r="N101" s="128"/>
      <c r="O101" s="14"/>
    </row>
    <row r="102" spans="1:15" s="15" customFormat="1" ht="12.75" customHeight="1" x14ac:dyDescent="0.4">
      <c r="A102" s="269" t="s">
        <v>93</v>
      </c>
      <c r="B102" s="270"/>
      <c r="C102" s="233">
        <f>'Task 1-1_FINAL'!C102+'Task 1-2_FINAL'!C102+'Task 2-1_FINAL'!C102+'Task 3-1_FINAL'!C102+'Task 3-2_FINAL'!C102+'Task 3-3_FINAL'!C102+'Task 3-4_FINAL'!C102+'Task 3-5'!C102+'Task 2-2_FINAL'!C102+'Task 2-3_FINAL'!C102+'Task 2-4_FINAL'!C102+'Task 2-5_FINAL'!C102+'Task 1-3'!C102</f>
        <v>0</v>
      </c>
      <c r="D102" s="233">
        <f>'Task 1-1_FINAL'!D102+'Task 1-2_FINAL'!D102+'Task 2-1_FINAL'!D102+'Task 3-1_FINAL'!D102+'Task 3-2_FINAL'!D102+'Task 3-3_FINAL'!D102+'Task 3-4_FINAL'!D102+'Task 3-5'!D102+'Task 2-2_FINAL'!D102+'Task 2-3_FINAL'!D102+'Task 2-4_FINAL'!D102+'Task 2-5_FINAL'!D102+'Task 1-3'!D102</f>
        <v>0</v>
      </c>
      <c r="E102" s="233">
        <f>'Task 1-1_FINAL'!E102+'Task 1-2_FINAL'!E102+'Task 2-1_FINAL'!E102+'Task 3-1_FINAL'!E102+'Task 3-2_FINAL'!E102+'Task 3-3_FINAL'!E102+'Task 3-4_FINAL'!E102+'Task 3-5'!E102+'Task 2-2_FINAL'!E102+'Task 2-3_FINAL'!E102+'Task 2-4_FINAL'!E102+'Task 2-5_FINAL'!E102+'Task 1-3'!E102</f>
        <v>61759.39</v>
      </c>
      <c r="F102" s="233">
        <f>'Task 1-1_FINAL'!F102+'Task 1-2_FINAL'!F102+'Task 2-1_FINAL'!F102+'Task 3-1_FINAL'!F102+'Task 3-2_FINAL'!F102+'Task 3-3_FINAL'!F102+'Task 3-4_FINAL'!F102+'Task 3-5'!F102+'Task 2-2_FINAL'!F102+'Task 2-3_FINAL'!F102+'Task 2-4_FINAL'!F102+'Task 2-5_FINAL'!F102+'Task 1-3'!F102</f>
        <v>56880</v>
      </c>
      <c r="G102" s="233">
        <f>'Task 1-1_FINAL'!G102+'Task 1-2_FINAL'!G102+'Task 2-1_FINAL'!G102+'Task 3-1_FINAL'!G102+'Task 3-2_FINAL'!G102+'Task 3-3_FINAL'!G102+'Task 3-4_FINAL'!G102+'Task 3-5'!G102+'Task 2-2_FINAL'!G102+'Task 2-3_FINAL'!G102+'Task 2-4_FINAL'!G102+'Task 2-5_FINAL'!G102+'Task 1-3'!G102</f>
        <v>0</v>
      </c>
      <c r="H102" s="233">
        <f>'Task 1-1_FINAL'!H102+'Task 1-2_FINAL'!H102+'Task 2-1_FINAL'!H102+'Task 3-1_FINAL'!H102+'Task 3-2_FINAL'!H102+'Task 3-3_FINAL'!H102+'Task 3-4_FINAL'!H102+'Task 3-5'!H102+'Task 2-2_FINAL'!H102+'Task 2-3_FINAL'!H102+'Task 2-4_FINAL'!H102+'Task 2-5_FINAL'!H102+'Task 1-3'!H102</f>
        <v>0</v>
      </c>
      <c r="I102" s="233">
        <f>'Task 1-1_FINAL'!I102+'Task 1-2_FINAL'!I102+'Task 2-1_FINAL'!I102+'Task 3-1_FINAL'!I102+'Task 3-2_FINAL'!I102+'Task 3-3_FINAL'!I102+'Task 3-4_FINAL'!I102+'Task 3-5'!I102+'Task 2-2_FINAL'!I102+'Task 2-3_FINAL'!I102+'Task 2-4_FINAL'!I102+'Task 2-5_FINAL'!I102+'Task 1-3'!I102</f>
        <v>0</v>
      </c>
      <c r="J102" s="233">
        <f>'Task 1-1_FINAL'!J102+'Task 1-2_FINAL'!J102+'Task 2-1_FINAL'!J102+'Task 3-1_FINAL'!J102+'Task 3-2_FINAL'!J102+'Task 3-3_FINAL'!J102+'Task 3-4_FINAL'!J102+'Task 3-5'!J102+'Task 2-2_FINAL'!J102+'Task 2-3_FINAL'!J102+'Task 2-4_FINAL'!J102+'Task 2-5_FINAL'!J102+'Task 1-3'!J102</f>
        <v>61759.39</v>
      </c>
      <c r="K102" s="233">
        <f>'Task 1-1_FINAL'!K102+'Task 1-2_FINAL'!K102+'Task 2-1_FINAL'!K102+'Task 3-1_FINAL'!K102+'Task 3-2_FINAL'!K102+'Task 3-3_FINAL'!K102+'Task 3-4_FINAL'!K102+'Task 3-5'!K102+'Task 2-2_FINAL'!K102+'Task 2-3_FINAL'!K102+'Task 2-4_FINAL'!K102+'Task 2-5_FINAL'!K102+'Task 1-3'!K102</f>
        <v>61759.39</v>
      </c>
      <c r="L102" s="233">
        <f>'Task 1-1_FINAL'!L102+'Task 1-2_FINAL'!L102+'Task 2-1_FINAL'!L102+'Task 3-1_FINAL'!L102+'Task 3-2_FINAL'!L102+'Task 3-3_FINAL'!L102+'Task 3-4_FINAL'!L102+'Task 3-5'!L102+'Task 2-2_FINAL'!L102+'Task 2-3_FINAL'!L102+'Task 2-4_FINAL'!L102+'Task 2-5_FINAL'!L102+'Task 1-3'!L102</f>
        <v>0</v>
      </c>
      <c r="N102" s="219">
        <f>'Task 1-1_FINAL'!N102+'Task 1-2_FINAL'!N102+'Task 2-1_FINAL'!N102+'Task 3-1_FINAL'!N102+'Task 3-2_FINAL'!N102+'Task 3-3_FINAL'!N102+'Task 3-4_FINAL'!N102+'Task 3-5'!N102+'Task 2-2_FINAL'!N102+'Task 2-3_FINAL'!N102+'Task 2-4_FINAL'!N102+'Task 2-5_FINAL'!N102+'Task 1-3'!N102</f>
        <v>0</v>
      </c>
      <c r="O102" s="18">
        <f t="shared" ref="O102:O113" si="8">C102-N102</f>
        <v>0</v>
      </c>
    </row>
    <row r="103" spans="1:15" s="15" customFormat="1" ht="12.75" x14ac:dyDescent="0.4">
      <c r="A103" s="345" t="s">
        <v>94</v>
      </c>
      <c r="B103" s="260"/>
      <c r="C103" s="219">
        <f>'Task 1-1_FINAL'!C103+'Task 1-2_FINAL'!C103+'Task 2-1_FINAL'!C103+'Task 3-1_FINAL'!C103+'Task 3-2_FINAL'!C103+'Task 3-3_FINAL'!C103+'Task 3-4_FINAL'!C103+'Task 3-5'!C103+'Task 2-2_FINAL'!C103+'Task 2-3_FINAL'!C103+'Task 2-4_FINAL'!C103+'Task 2-5_FINAL'!C103+'Task 1-3'!C103</f>
        <v>0</v>
      </c>
      <c r="D103" s="219">
        <f>'Task 1-1_FINAL'!D103+'Task 1-2_FINAL'!D103+'Task 2-1_FINAL'!D103+'Task 3-1_FINAL'!D103+'Task 3-2_FINAL'!D103+'Task 3-3_FINAL'!D103+'Task 3-4_FINAL'!D103+'Task 3-5'!D103+'Task 2-2_FINAL'!D103+'Task 2-3_FINAL'!D103+'Task 2-4_FINAL'!D103+'Task 2-5_FINAL'!D103+'Task 1-3'!D103</f>
        <v>0</v>
      </c>
      <c r="E103" s="219">
        <f>'Task 1-1_FINAL'!E103+'Task 1-2_FINAL'!E103+'Task 2-1_FINAL'!E103+'Task 3-1_FINAL'!E103+'Task 3-2_FINAL'!E103+'Task 3-3_FINAL'!E103+'Task 3-4_FINAL'!E103+'Task 3-5'!E103+'Task 2-2_FINAL'!E103+'Task 2-3_FINAL'!E103+'Task 2-4_FINAL'!E103+'Task 2-5_FINAL'!E103+'Task 1-3'!E103</f>
        <v>27329.320000000003</v>
      </c>
      <c r="F103" s="219">
        <f>'Task 1-1_FINAL'!F103+'Task 1-2_FINAL'!F103+'Task 2-1_FINAL'!F103+'Task 3-1_FINAL'!F103+'Task 3-2_FINAL'!F103+'Task 3-3_FINAL'!F103+'Task 3-4_FINAL'!F103+'Task 3-5'!F103+'Task 2-2_FINAL'!F103+'Task 2-3_FINAL'!F103+'Task 2-4_FINAL'!F103+'Task 2-5_FINAL'!F103+'Task 1-3'!F103</f>
        <v>27694</v>
      </c>
      <c r="G103" s="219">
        <f>'Task 1-1_FINAL'!G103+'Task 1-2_FINAL'!G103+'Task 2-1_FINAL'!G103+'Task 3-1_FINAL'!G103+'Task 3-2_FINAL'!G103+'Task 3-3_FINAL'!G103+'Task 3-4_FINAL'!G103+'Task 3-5'!G103+'Task 2-2_FINAL'!G103+'Task 2-3_FINAL'!G103+'Task 2-4_FINAL'!G103+'Task 2-5_FINAL'!G103+'Task 1-3'!G103</f>
        <v>0</v>
      </c>
      <c r="H103" s="219">
        <f>'Task 1-1_FINAL'!H103+'Task 1-2_FINAL'!H103+'Task 2-1_FINAL'!H103+'Task 3-1_FINAL'!H103+'Task 3-2_FINAL'!H103+'Task 3-3_FINAL'!H103+'Task 3-4_FINAL'!H103+'Task 3-5'!H103+'Task 2-2_FINAL'!H103+'Task 2-3_FINAL'!H103+'Task 2-4_FINAL'!H103+'Task 2-5_FINAL'!H103+'Task 1-3'!H103</f>
        <v>0</v>
      </c>
      <c r="I103" s="219">
        <f>'Task 1-1_FINAL'!I103+'Task 1-2_FINAL'!I103+'Task 2-1_FINAL'!I103+'Task 3-1_FINAL'!I103+'Task 3-2_FINAL'!I103+'Task 3-3_FINAL'!I103+'Task 3-4_FINAL'!I103+'Task 3-5'!I103+'Task 2-2_FINAL'!I103+'Task 2-3_FINAL'!I103+'Task 2-4_FINAL'!I103+'Task 2-5_FINAL'!I103+'Task 1-3'!I103</f>
        <v>0</v>
      </c>
      <c r="J103" s="219">
        <f>'Task 1-1_FINAL'!J103+'Task 1-2_FINAL'!J103+'Task 2-1_FINAL'!J103+'Task 3-1_FINAL'!J103+'Task 3-2_FINAL'!J103+'Task 3-3_FINAL'!J103+'Task 3-4_FINAL'!J103+'Task 3-5'!J103+'Task 2-2_FINAL'!J103+'Task 2-3_FINAL'!J103+'Task 2-4_FINAL'!J103+'Task 2-5_FINAL'!J103+'Task 1-3'!J103</f>
        <v>27329.320000000003</v>
      </c>
      <c r="K103" s="219">
        <f>'Task 1-1_FINAL'!K103+'Task 1-2_FINAL'!K103+'Task 2-1_FINAL'!K103+'Task 3-1_FINAL'!K103+'Task 3-2_FINAL'!K103+'Task 3-3_FINAL'!K103+'Task 3-4_FINAL'!K103+'Task 3-5'!K103+'Task 2-2_FINAL'!K103+'Task 2-3_FINAL'!K103+'Task 2-4_FINAL'!K103+'Task 2-5_FINAL'!K103+'Task 1-3'!K103</f>
        <v>27329.32</v>
      </c>
      <c r="L103" s="219">
        <f>'Task 1-1_FINAL'!L103+'Task 1-2_FINAL'!L103+'Task 2-1_FINAL'!L103+'Task 3-1_FINAL'!L103+'Task 3-2_FINAL'!L103+'Task 3-3_FINAL'!L103+'Task 3-4_FINAL'!L103+'Task 3-5'!L103+'Task 2-2_FINAL'!L103+'Task 2-3_FINAL'!L103+'Task 2-4_FINAL'!L103+'Task 2-5_FINAL'!L103+'Task 1-3'!L103</f>
        <v>0</v>
      </c>
      <c r="N103" s="219">
        <f>'Task 1-1_FINAL'!N103+'Task 1-2_FINAL'!N103+'Task 2-1_FINAL'!N103+'Task 3-1_FINAL'!N103+'Task 3-2_FINAL'!N103+'Task 3-3_FINAL'!N103+'Task 3-4_FINAL'!N103+'Task 3-5'!N103+'Task 2-2_FINAL'!N103+'Task 2-3_FINAL'!N103+'Task 2-4_FINAL'!N103+'Task 2-5_FINAL'!N103+'Task 1-3'!N103</f>
        <v>0</v>
      </c>
      <c r="O103" s="18">
        <f t="shared" si="8"/>
        <v>0</v>
      </c>
    </row>
    <row r="104" spans="1:15" s="15" customFormat="1" ht="12.75" x14ac:dyDescent="0.4">
      <c r="A104" s="345" t="s">
        <v>95</v>
      </c>
      <c r="B104" s="260"/>
      <c r="C104" s="219">
        <f>'Task 1-1_FINAL'!C104+'Task 1-2_FINAL'!C104+'Task 2-1_FINAL'!C104+'Task 3-1_FINAL'!C104+'Task 3-2_FINAL'!C104+'Task 3-3_FINAL'!C104+'Task 3-4_FINAL'!C104+'Task 3-5'!C104+'Task 2-2_FINAL'!C104+'Task 2-3_FINAL'!C104+'Task 2-4_FINAL'!C104+'Task 2-5_FINAL'!C104+'Task 1-3'!C104</f>
        <v>0</v>
      </c>
      <c r="D104" s="219">
        <f>'Task 1-1_FINAL'!D104+'Task 1-2_FINAL'!D104+'Task 2-1_FINAL'!D104+'Task 3-1_FINAL'!D104+'Task 3-2_FINAL'!D104+'Task 3-3_FINAL'!D104+'Task 3-4_FINAL'!D104+'Task 3-5'!D104+'Task 2-2_FINAL'!D104+'Task 2-3_FINAL'!D104+'Task 2-4_FINAL'!D104+'Task 2-5_FINAL'!D104+'Task 1-3'!D104</f>
        <v>0</v>
      </c>
      <c r="E104" s="219">
        <f>'Task 1-1_FINAL'!E104+'Task 1-2_FINAL'!E104+'Task 2-1_FINAL'!E104+'Task 3-1_FINAL'!E104+'Task 3-2_FINAL'!E104+'Task 3-3_FINAL'!E104+'Task 3-4_FINAL'!E104+'Task 3-5'!E104+'Task 2-2_FINAL'!E104+'Task 2-3_FINAL'!E104+'Task 2-4_FINAL'!E104+'Task 2-5_FINAL'!E104+'Task 1-3'!E104</f>
        <v>1688.92</v>
      </c>
      <c r="F104" s="219">
        <f>'Task 1-1_FINAL'!F104+'Task 1-2_FINAL'!F104+'Task 2-1_FINAL'!F104+'Task 3-1_FINAL'!F104+'Task 3-2_FINAL'!F104+'Task 3-3_FINAL'!F104+'Task 3-4_FINAL'!F104+'Task 3-5'!F104+'Task 2-2_FINAL'!F104+'Task 2-3_FINAL'!F104+'Task 2-4_FINAL'!F104+'Task 2-5_FINAL'!F104+'Task 1-3'!F104</f>
        <v>3275</v>
      </c>
      <c r="G104" s="219">
        <f>'Task 1-1_FINAL'!G104+'Task 1-2_FINAL'!G104+'Task 2-1_FINAL'!G104+'Task 3-1_FINAL'!G104+'Task 3-2_FINAL'!G104+'Task 3-3_FINAL'!G104+'Task 3-4_FINAL'!G104+'Task 3-5'!G104+'Task 2-2_FINAL'!G104+'Task 2-3_FINAL'!G104+'Task 2-4_FINAL'!G104+'Task 2-5_FINAL'!G104+'Task 1-3'!G104</f>
        <v>0</v>
      </c>
      <c r="H104" s="219">
        <f>'Task 1-1_FINAL'!H104+'Task 1-2_FINAL'!H104+'Task 2-1_FINAL'!H104+'Task 3-1_FINAL'!H104+'Task 3-2_FINAL'!H104+'Task 3-3_FINAL'!H104+'Task 3-4_FINAL'!H104+'Task 3-5'!H104+'Task 2-2_FINAL'!H104+'Task 2-3_FINAL'!H104+'Task 2-4_FINAL'!H104+'Task 2-5_FINAL'!H104+'Task 1-3'!H104</f>
        <v>0</v>
      </c>
      <c r="I104" s="219">
        <f>'Task 1-1_FINAL'!I104+'Task 1-2_FINAL'!I104+'Task 2-1_FINAL'!I104+'Task 3-1_FINAL'!I104+'Task 3-2_FINAL'!I104+'Task 3-3_FINAL'!I104+'Task 3-4_FINAL'!I104+'Task 3-5'!I104+'Task 2-2_FINAL'!I104+'Task 2-3_FINAL'!I104+'Task 2-4_FINAL'!I104+'Task 2-5_FINAL'!I104+'Task 1-3'!I104</f>
        <v>0</v>
      </c>
      <c r="J104" s="219">
        <f>'Task 1-1_FINAL'!J104+'Task 1-2_FINAL'!J104+'Task 2-1_FINAL'!J104+'Task 3-1_FINAL'!J104+'Task 3-2_FINAL'!J104+'Task 3-3_FINAL'!J104+'Task 3-4_FINAL'!J104+'Task 3-5'!J104+'Task 2-2_FINAL'!J104+'Task 2-3_FINAL'!J104+'Task 2-4_FINAL'!J104+'Task 2-5_FINAL'!J104+'Task 1-3'!J104</f>
        <v>1688.92</v>
      </c>
      <c r="K104" s="219">
        <f>'Task 1-1_FINAL'!K104+'Task 1-2_FINAL'!K104+'Task 2-1_FINAL'!K104+'Task 3-1_FINAL'!K104+'Task 3-2_FINAL'!K104+'Task 3-3_FINAL'!K104+'Task 3-4_FINAL'!K104+'Task 3-5'!K104+'Task 2-2_FINAL'!K104+'Task 2-3_FINAL'!K104+'Task 2-4_FINAL'!K104+'Task 2-5_FINAL'!K104+'Task 1-3'!K104</f>
        <v>1688.92</v>
      </c>
      <c r="L104" s="219">
        <f>'Task 1-1_FINAL'!L104+'Task 1-2_FINAL'!L104+'Task 2-1_FINAL'!L104+'Task 3-1_FINAL'!L104+'Task 3-2_FINAL'!L104+'Task 3-3_FINAL'!L104+'Task 3-4_FINAL'!L104+'Task 3-5'!L104+'Task 2-2_FINAL'!L104+'Task 2-3_FINAL'!L104+'Task 2-4_FINAL'!L104+'Task 2-5_FINAL'!L104+'Task 1-3'!L104</f>
        <v>0</v>
      </c>
      <c r="N104" s="219">
        <f>'Task 1-1_FINAL'!N104+'Task 1-2_FINAL'!N104+'Task 2-1_FINAL'!N104+'Task 3-1_FINAL'!N104+'Task 3-2_FINAL'!N104+'Task 3-3_FINAL'!N104+'Task 3-4_FINAL'!N104+'Task 3-5'!N104+'Task 2-2_FINAL'!N104+'Task 2-3_FINAL'!N104+'Task 2-4_FINAL'!N104+'Task 2-5_FINAL'!N104+'Task 1-3'!N104</f>
        <v>0</v>
      </c>
      <c r="O104" s="18">
        <f t="shared" si="8"/>
        <v>0</v>
      </c>
    </row>
    <row r="105" spans="1:15" s="15" customFormat="1" thickBot="1" x14ac:dyDescent="0.45">
      <c r="A105" s="346" t="s">
        <v>96</v>
      </c>
      <c r="B105" s="273"/>
      <c r="C105" s="232">
        <f>'Task 1-1_FINAL'!C105+'Task 1-2_FINAL'!C105+'Task 2-1_FINAL'!C105+'Task 3-1_FINAL'!C105+'Task 3-2_FINAL'!C105+'Task 3-3_FINAL'!C105+'Task 3-4_FINAL'!C105+'Task 3-5'!C105+'Task 2-2_FINAL'!C105+'Task 2-3_FINAL'!C105+'Task 2-4_FINAL'!C105+'Task 2-5_FINAL'!C105+'Task 1-3'!C105</f>
        <v>0</v>
      </c>
      <c r="D105" s="232">
        <f>'Task 1-1_FINAL'!D105+'Task 1-2_FINAL'!D105+'Task 2-1_FINAL'!D105+'Task 3-1_FINAL'!D105+'Task 3-2_FINAL'!D105+'Task 3-3_FINAL'!D105+'Task 3-4_FINAL'!D105+'Task 3-5'!D105+'Task 2-2_FINAL'!D105+'Task 2-3_FINAL'!D105+'Task 2-4_FINAL'!D105+'Task 2-5_FINAL'!D105+'Task 1-3'!D105</f>
        <v>0</v>
      </c>
      <c r="E105" s="232">
        <f>'Task 1-1_FINAL'!E105+'Task 1-2_FINAL'!E105+'Task 2-1_FINAL'!E105+'Task 3-1_FINAL'!E105+'Task 3-2_FINAL'!E105+'Task 3-3_FINAL'!E105+'Task 3-4_FINAL'!E105+'Task 3-5'!E105+'Task 2-2_FINAL'!E105+'Task 2-3_FINAL'!E105+'Task 2-4_FINAL'!E105+'Task 2-5_FINAL'!E105+'Task 1-3'!E105</f>
        <v>2612.5300000000002</v>
      </c>
      <c r="F105" s="232">
        <f>'Task 1-1_FINAL'!F105+'Task 1-2_FINAL'!F105+'Task 2-1_FINAL'!F105+'Task 3-1_FINAL'!F105+'Task 3-2_FINAL'!F105+'Task 3-3_FINAL'!F105+'Task 3-4_FINAL'!F105+'Task 3-5'!F105+'Task 2-2_FINAL'!F105+'Task 2-3_FINAL'!F105+'Task 2-4_FINAL'!F105+'Task 2-5_FINAL'!F105+'Task 1-3'!F105</f>
        <v>0</v>
      </c>
      <c r="G105" s="232">
        <f>'Task 1-1_FINAL'!G105+'Task 1-2_FINAL'!G105+'Task 2-1_FINAL'!G105+'Task 3-1_FINAL'!G105+'Task 3-2_FINAL'!G105+'Task 3-3_FINAL'!G105+'Task 3-4_FINAL'!G105+'Task 3-5'!G105+'Task 2-2_FINAL'!G105+'Task 2-3_FINAL'!G105+'Task 2-4_FINAL'!G105+'Task 2-5_FINAL'!G105+'Task 1-3'!G105</f>
        <v>0</v>
      </c>
      <c r="H105" s="232">
        <f>'Task 1-1_FINAL'!H105+'Task 1-2_FINAL'!H105+'Task 2-1_FINAL'!H105+'Task 3-1_FINAL'!H105+'Task 3-2_FINAL'!H105+'Task 3-3_FINAL'!H105+'Task 3-4_FINAL'!H105+'Task 3-5'!H105+'Task 2-2_FINAL'!H105+'Task 2-3_FINAL'!H105+'Task 2-4_FINAL'!H105+'Task 2-5_FINAL'!H105+'Task 1-3'!H105</f>
        <v>0</v>
      </c>
      <c r="I105" s="232">
        <f>'Task 1-1_FINAL'!I105+'Task 1-2_FINAL'!I105+'Task 2-1_FINAL'!I105+'Task 3-1_FINAL'!I105+'Task 3-2_FINAL'!I105+'Task 3-3_FINAL'!I105+'Task 3-4_FINAL'!I105+'Task 3-5'!I105+'Task 2-2_FINAL'!I105+'Task 2-3_FINAL'!I105+'Task 2-4_FINAL'!I105+'Task 2-5_FINAL'!I105+'Task 1-3'!I105</f>
        <v>0</v>
      </c>
      <c r="J105" s="232">
        <f>'Task 1-1_FINAL'!J105+'Task 1-2_FINAL'!J105+'Task 2-1_FINAL'!J105+'Task 3-1_FINAL'!J105+'Task 3-2_FINAL'!J105+'Task 3-3_FINAL'!J105+'Task 3-4_FINAL'!J105+'Task 3-5'!J105+'Task 2-2_FINAL'!J105+'Task 2-3_FINAL'!J105+'Task 2-4_FINAL'!J105+'Task 2-5_FINAL'!J105+'Task 1-3'!J105</f>
        <v>2612.5300000000002</v>
      </c>
      <c r="K105" s="232">
        <f>'Task 1-1_FINAL'!K105+'Task 1-2_FINAL'!K105+'Task 2-1_FINAL'!K105+'Task 3-1_FINAL'!K105+'Task 3-2_FINAL'!K105+'Task 3-3_FINAL'!K105+'Task 3-4_FINAL'!K105+'Task 3-5'!K105+'Task 2-2_FINAL'!K105+'Task 2-3_FINAL'!K105+'Task 2-4_FINAL'!K105+'Task 2-5_FINAL'!K105+'Task 1-3'!K105</f>
        <v>2612.5300000000002</v>
      </c>
      <c r="L105" s="232">
        <f>'Task 1-1_FINAL'!L105+'Task 1-2_FINAL'!L105+'Task 2-1_FINAL'!L105+'Task 3-1_FINAL'!L105+'Task 3-2_FINAL'!L105+'Task 3-3_FINAL'!L105+'Task 3-4_FINAL'!L105+'Task 3-5'!L105+'Task 2-2_FINAL'!L105+'Task 2-3_FINAL'!L105+'Task 2-4_FINAL'!L105+'Task 2-5_FINAL'!L105+'Task 1-3'!L105</f>
        <v>0</v>
      </c>
      <c r="N105" s="219">
        <f>'Task 1-1_FINAL'!N105+'Task 1-2_FINAL'!N105+'Task 2-1_FINAL'!N105+'Task 3-1_FINAL'!N105+'Task 3-2_FINAL'!N105+'Task 3-3_FINAL'!N105+'Task 3-4_FINAL'!N105+'Task 3-5'!N105+'Task 2-2_FINAL'!N105+'Task 2-3_FINAL'!N105+'Task 2-4_FINAL'!N105+'Task 2-5_FINAL'!N105+'Task 1-3'!N105</f>
        <v>0</v>
      </c>
      <c r="O105" s="18">
        <f t="shared" si="8"/>
        <v>0</v>
      </c>
    </row>
    <row r="106" spans="1:15" s="15" customFormat="1" ht="12.75" customHeight="1" x14ac:dyDescent="0.4">
      <c r="A106" s="269" t="s">
        <v>97</v>
      </c>
      <c r="B106" s="270"/>
      <c r="C106" s="233">
        <f>'Task 1-1_FINAL'!C106+'Task 1-2_FINAL'!C106+'Task 2-1_FINAL'!C106+'Task 3-1_FINAL'!C106+'Task 3-2_FINAL'!C106+'Task 3-3_FINAL'!C106+'Task 3-4_FINAL'!C106+'Task 3-5'!C106+'Task 2-2_FINAL'!C106+'Task 2-3_FINAL'!C106+'Task 2-4_FINAL'!C106+'Task 2-5_FINAL'!C106+'Task 1-3'!C106</f>
        <v>0</v>
      </c>
      <c r="D106" s="233">
        <f>'Task 1-1_FINAL'!D106+'Task 1-2_FINAL'!D106+'Task 2-1_FINAL'!D106+'Task 3-1_FINAL'!D106+'Task 3-2_FINAL'!D106+'Task 3-3_FINAL'!D106+'Task 3-4_FINAL'!D106+'Task 3-5'!D106+'Task 2-2_FINAL'!D106+'Task 2-3_FINAL'!D106+'Task 2-4_FINAL'!D106+'Task 2-5_FINAL'!D106+'Task 1-3'!D106</f>
        <v>0</v>
      </c>
      <c r="E106" s="233">
        <f>'Task 1-1_FINAL'!E106+'Task 1-2_FINAL'!E106+'Task 2-1_FINAL'!E106+'Task 3-1_FINAL'!E106+'Task 3-2_FINAL'!E106+'Task 3-3_FINAL'!E106+'Task 3-4_FINAL'!E106+'Task 3-5'!E106+'Task 2-2_FINAL'!E106+'Task 2-3_FINAL'!E106+'Task 2-4_FINAL'!E106+'Task 2-5_FINAL'!E106+'Task 1-3'!E106</f>
        <v>129440.98999999999</v>
      </c>
      <c r="F106" s="233">
        <f>'Task 1-1_FINAL'!F106+'Task 1-2_FINAL'!F106+'Task 2-1_FINAL'!F106+'Task 3-1_FINAL'!F106+'Task 3-2_FINAL'!F106+'Task 3-3_FINAL'!F106+'Task 3-4_FINAL'!F106+'Task 3-5'!F106+'Task 2-2_FINAL'!F106+'Task 2-3_FINAL'!F106+'Task 2-4_FINAL'!F106+'Task 2-5_FINAL'!F106+'Task 1-3'!F106</f>
        <v>120416</v>
      </c>
      <c r="G106" s="233">
        <f>'Task 1-1_FINAL'!G106+'Task 1-2_FINAL'!G106+'Task 2-1_FINAL'!G106+'Task 3-1_FINAL'!G106+'Task 3-2_FINAL'!G106+'Task 3-3_FINAL'!G106+'Task 3-4_FINAL'!G106+'Task 3-5'!G106+'Task 2-2_FINAL'!G106+'Task 2-3_FINAL'!G106+'Task 2-4_FINAL'!G106+'Task 2-5_FINAL'!G106+'Task 1-3'!G106</f>
        <v>0</v>
      </c>
      <c r="H106" s="233">
        <f>'Task 1-1_FINAL'!H106+'Task 1-2_FINAL'!H106+'Task 2-1_FINAL'!H106+'Task 3-1_FINAL'!H106+'Task 3-2_FINAL'!H106+'Task 3-3_FINAL'!H106+'Task 3-4_FINAL'!H106+'Task 3-5'!H106+'Task 2-2_FINAL'!H106+'Task 2-3_FINAL'!H106+'Task 2-4_FINAL'!H106+'Task 2-5_FINAL'!H106+'Task 1-3'!H106</f>
        <v>0</v>
      </c>
      <c r="I106" s="233">
        <f>'Task 1-1_FINAL'!I106+'Task 1-2_FINAL'!I106+'Task 2-1_FINAL'!I106+'Task 3-1_FINAL'!I106+'Task 3-2_FINAL'!I106+'Task 3-3_FINAL'!I106+'Task 3-4_FINAL'!I106+'Task 3-5'!I106+'Task 2-2_FINAL'!I106+'Task 2-3_FINAL'!I106+'Task 2-4_FINAL'!I106+'Task 2-5_FINAL'!I106+'Task 1-3'!I106</f>
        <v>0</v>
      </c>
      <c r="J106" s="233">
        <f>'Task 1-1_FINAL'!J106+'Task 1-2_FINAL'!J106+'Task 2-1_FINAL'!J106+'Task 3-1_FINAL'!J106+'Task 3-2_FINAL'!J106+'Task 3-3_FINAL'!J106+'Task 3-4_FINAL'!J106+'Task 3-5'!J106+'Task 2-2_FINAL'!J106+'Task 2-3_FINAL'!J106+'Task 2-4_FINAL'!J106+'Task 2-5_FINAL'!J106+'Task 1-3'!J106</f>
        <v>129440.98999999999</v>
      </c>
      <c r="K106" s="233">
        <f>'Task 1-1_FINAL'!K106+'Task 1-2_FINAL'!K106+'Task 2-1_FINAL'!K106+'Task 3-1_FINAL'!K106+'Task 3-2_FINAL'!K106+'Task 3-3_FINAL'!K106+'Task 3-4_FINAL'!K106+'Task 3-5'!K106+'Task 2-2_FINAL'!K106+'Task 2-3_FINAL'!K106+'Task 2-4_FINAL'!K106+'Task 2-5_FINAL'!K106+'Task 1-3'!K106</f>
        <v>129440.98999999999</v>
      </c>
      <c r="L106" s="233">
        <f>'Task 1-1_FINAL'!L106+'Task 1-2_FINAL'!L106+'Task 2-1_FINAL'!L106+'Task 3-1_FINAL'!L106+'Task 3-2_FINAL'!L106+'Task 3-3_FINAL'!L106+'Task 3-4_FINAL'!L106+'Task 3-5'!L106+'Task 2-2_FINAL'!L106+'Task 2-3_FINAL'!L106+'Task 2-4_FINAL'!L106+'Task 2-5_FINAL'!L106+'Task 1-3'!L106</f>
        <v>0</v>
      </c>
      <c r="N106" s="219">
        <f>'Task 1-1_FINAL'!N106+'Task 1-2_FINAL'!N106+'Task 2-1_FINAL'!N106+'Task 3-1_FINAL'!N106+'Task 3-2_FINAL'!N106+'Task 3-3_FINAL'!N106+'Task 3-4_FINAL'!N106+'Task 3-5'!N106+'Task 2-2_FINAL'!N106+'Task 2-3_FINAL'!N106+'Task 2-4_FINAL'!N106+'Task 2-5_FINAL'!N106+'Task 1-3'!N106</f>
        <v>0</v>
      </c>
      <c r="O106" s="18">
        <f t="shared" si="8"/>
        <v>0</v>
      </c>
    </row>
    <row r="107" spans="1:15" s="15" customFormat="1" ht="12.75" customHeight="1" x14ac:dyDescent="0.4">
      <c r="A107" s="271" t="s">
        <v>98</v>
      </c>
      <c r="B107" s="260"/>
      <c r="C107" s="219">
        <f>'Task 1-1_FINAL'!C107+'Task 1-2_FINAL'!C107+'Task 2-1_FINAL'!C107+'Task 3-1_FINAL'!C107+'Task 3-2_FINAL'!C107+'Task 3-3_FINAL'!C107+'Task 3-4_FINAL'!C107+'Task 3-5'!C107+'Task 2-2_FINAL'!C107+'Task 2-3_FINAL'!C107+'Task 2-4_FINAL'!C107+'Task 2-5_FINAL'!C107+'Task 1-3'!C107</f>
        <v>0</v>
      </c>
      <c r="D107" s="219">
        <f>'Task 1-1_FINAL'!D107+'Task 1-2_FINAL'!D107+'Task 2-1_FINAL'!D107+'Task 3-1_FINAL'!D107+'Task 3-2_FINAL'!D107+'Task 3-3_FINAL'!D107+'Task 3-4_FINAL'!D107+'Task 3-5'!D107+'Task 2-2_FINAL'!D107+'Task 2-3_FINAL'!D107+'Task 2-4_FINAL'!D107+'Task 2-5_FINAL'!D107+'Task 1-3'!D107</f>
        <v>0</v>
      </c>
      <c r="E107" s="219">
        <f>'Task 1-1_FINAL'!E107+'Task 1-2_FINAL'!E107+'Task 2-1_FINAL'!E107+'Task 3-1_FINAL'!E107+'Task 3-2_FINAL'!E107+'Task 3-3_FINAL'!E107+'Task 3-4_FINAL'!E107+'Task 3-5'!E107+'Task 2-2_FINAL'!E107+'Task 2-3_FINAL'!E107+'Task 2-4_FINAL'!E107+'Task 2-5_FINAL'!E107+'Task 1-3'!E107</f>
        <v>65818.689999999988</v>
      </c>
      <c r="F107" s="219">
        <f>'Task 1-1_FINAL'!F107+'Task 1-2_FINAL'!F107+'Task 2-1_FINAL'!F107+'Task 3-1_FINAL'!F107+'Task 3-2_FINAL'!F107+'Task 3-3_FINAL'!F107+'Task 3-4_FINAL'!F107+'Task 3-5'!F107+'Task 2-2_FINAL'!F107+'Task 2-3_FINAL'!F107+'Task 2-4_FINAL'!F107+'Task 2-5_FINAL'!F107+'Task 1-3'!F107</f>
        <v>69630</v>
      </c>
      <c r="G107" s="219">
        <f>'Task 1-1_FINAL'!G107+'Task 1-2_FINAL'!G107+'Task 2-1_FINAL'!G107+'Task 3-1_FINAL'!G107+'Task 3-2_FINAL'!G107+'Task 3-3_FINAL'!G107+'Task 3-4_FINAL'!G107+'Task 3-5'!G107+'Task 2-2_FINAL'!G107+'Task 2-3_FINAL'!G107+'Task 2-4_FINAL'!G107+'Task 2-5_FINAL'!G107+'Task 1-3'!G107</f>
        <v>0</v>
      </c>
      <c r="H107" s="219">
        <f>'Task 1-1_FINAL'!H107+'Task 1-2_FINAL'!H107+'Task 2-1_FINAL'!H107+'Task 3-1_FINAL'!H107+'Task 3-2_FINAL'!H107+'Task 3-3_FINAL'!H107+'Task 3-4_FINAL'!H107+'Task 3-5'!H107+'Task 2-2_FINAL'!H107+'Task 2-3_FINAL'!H107+'Task 2-4_FINAL'!H107+'Task 2-5_FINAL'!H107+'Task 1-3'!H107</f>
        <v>0</v>
      </c>
      <c r="I107" s="219">
        <f>'Task 1-1_FINAL'!I107+'Task 1-2_FINAL'!I107+'Task 2-1_FINAL'!I107+'Task 3-1_FINAL'!I107+'Task 3-2_FINAL'!I107+'Task 3-3_FINAL'!I107+'Task 3-4_FINAL'!I107+'Task 3-5'!I107+'Task 2-2_FINAL'!I107+'Task 2-3_FINAL'!I107+'Task 2-4_FINAL'!I107+'Task 2-5_FINAL'!I107+'Task 1-3'!I107</f>
        <v>0</v>
      </c>
      <c r="J107" s="219">
        <f>'Task 1-1_FINAL'!J107+'Task 1-2_FINAL'!J107+'Task 2-1_FINAL'!J107+'Task 3-1_FINAL'!J107+'Task 3-2_FINAL'!J107+'Task 3-3_FINAL'!J107+'Task 3-4_FINAL'!J107+'Task 3-5'!J107+'Task 2-2_FINAL'!J107+'Task 2-3_FINAL'!J107+'Task 2-4_FINAL'!J107+'Task 2-5_FINAL'!J107+'Task 1-3'!J107</f>
        <v>65818.689999999988</v>
      </c>
      <c r="K107" s="219">
        <f>'Task 1-1_FINAL'!K107+'Task 1-2_FINAL'!K107+'Task 2-1_FINAL'!K107+'Task 3-1_FINAL'!K107+'Task 3-2_FINAL'!K107+'Task 3-3_FINAL'!K107+'Task 3-4_FINAL'!K107+'Task 3-5'!K107+'Task 2-2_FINAL'!K107+'Task 2-3_FINAL'!K107+'Task 2-4_FINAL'!K107+'Task 2-5_FINAL'!K107+'Task 1-3'!K107</f>
        <v>67267.69</v>
      </c>
      <c r="L107" s="219">
        <f>'Task 1-1_FINAL'!L107+'Task 1-2_FINAL'!L107+'Task 2-1_FINAL'!L107+'Task 3-1_FINAL'!L107+'Task 3-2_FINAL'!L107+'Task 3-3_FINAL'!L107+'Task 3-4_FINAL'!L107+'Task 3-5'!L107+'Task 2-2_FINAL'!L107+'Task 2-3_FINAL'!L107+'Task 2-4_FINAL'!L107+'Task 2-5_FINAL'!L107+'Task 1-3'!L107</f>
        <v>0</v>
      </c>
      <c r="N107" s="219">
        <f>'Task 1-1_FINAL'!N107+'Task 1-2_FINAL'!N107+'Task 2-1_FINAL'!N107+'Task 3-1_FINAL'!N107+'Task 3-2_FINAL'!N107+'Task 3-3_FINAL'!N107+'Task 3-4_FINAL'!N107+'Task 3-5'!N107+'Task 2-2_FINAL'!N107+'Task 2-3_FINAL'!N107+'Task 2-4_FINAL'!N107+'Task 2-5_FINAL'!N107+'Task 1-3'!N107</f>
        <v>0</v>
      </c>
      <c r="O107" s="18">
        <f t="shared" si="8"/>
        <v>0</v>
      </c>
    </row>
    <row r="108" spans="1:15" s="15" customFormat="1" ht="12.75" customHeight="1" x14ac:dyDescent="0.4">
      <c r="A108" s="271" t="s">
        <v>99</v>
      </c>
      <c r="B108" s="260"/>
      <c r="C108" s="219">
        <f>'Task 1-1_FINAL'!C108+'Task 1-2_FINAL'!C108+'Task 2-1_FINAL'!C108+'Task 3-1_FINAL'!C108+'Task 3-2_FINAL'!C108+'Task 3-3_FINAL'!C108+'Task 3-4_FINAL'!C108+'Task 3-5'!C108+'Task 2-2_FINAL'!C108+'Task 2-3_FINAL'!C108+'Task 2-4_FINAL'!C108+'Task 2-5_FINAL'!C108+'Task 1-3'!C108</f>
        <v>0</v>
      </c>
      <c r="D108" s="219">
        <f>'Task 1-1_FINAL'!D108+'Task 1-2_FINAL'!D108+'Task 2-1_FINAL'!D108+'Task 3-1_FINAL'!D108+'Task 3-2_FINAL'!D108+'Task 3-3_FINAL'!D108+'Task 3-4_FINAL'!D108+'Task 3-5'!D108+'Task 2-2_FINAL'!D108+'Task 2-3_FINAL'!D108+'Task 2-4_FINAL'!D108+'Task 2-5_FINAL'!D108+'Task 1-3'!D108</f>
        <v>0</v>
      </c>
      <c r="E108" s="219">
        <f>'Task 1-1_FINAL'!E108+'Task 1-2_FINAL'!E108+'Task 2-1_FINAL'!E108+'Task 3-1_FINAL'!E108+'Task 3-2_FINAL'!E108+'Task 3-3_FINAL'!E108+'Task 3-4_FINAL'!E108+'Task 3-5'!E108+'Task 2-2_FINAL'!E108+'Task 2-3_FINAL'!E108+'Task 2-4_FINAL'!E108+'Task 2-5_FINAL'!E108+'Task 1-3'!E108</f>
        <v>1353.79</v>
      </c>
      <c r="F108" s="219">
        <f>'Task 1-1_FINAL'!F108+'Task 1-2_FINAL'!F108+'Task 2-1_FINAL'!F108+'Task 3-1_FINAL'!F108+'Task 3-2_FINAL'!F108+'Task 3-3_FINAL'!F108+'Task 3-4_FINAL'!F108+'Task 3-5'!F108+'Task 2-2_FINAL'!F108+'Task 2-3_FINAL'!F108+'Task 2-4_FINAL'!F108+'Task 2-5_FINAL'!F108+'Task 1-3'!F108</f>
        <v>1031</v>
      </c>
      <c r="G108" s="219">
        <f>'Task 1-1_FINAL'!G108+'Task 1-2_FINAL'!G108+'Task 2-1_FINAL'!G108+'Task 3-1_FINAL'!G108+'Task 3-2_FINAL'!G108+'Task 3-3_FINAL'!G108+'Task 3-4_FINAL'!G108+'Task 3-5'!G108+'Task 2-2_FINAL'!G108+'Task 2-3_FINAL'!G108+'Task 2-4_FINAL'!G108+'Task 2-5_FINAL'!G108+'Task 1-3'!G108</f>
        <v>0</v>
      </c>
      <c r="H108" s="219">
        <f>'Task 1-1_FINAL'!H108+'Task 1-2_FINAL'!H108+'Task 2-1_FINAL'!H108+'Task 3-1_FINAL'!H108+'Task 3-2_FINAL'!H108+'Task 3-3_FINAL'!H108+'Task 3-4_FINAL'!H108+'Task 3-5'!H108+'Task 2-2_FINAL'!H108+'Task 2-3_FINAL'!H108+'Task 2-4_FINAL'!H108+'Task 2-5_FINAL'!H108+'Task 1-3'!H108</f>
        <v>0</v>
      </c>
      <c r="I108" s="219">
        <f>'Task 1-1_FINAL'!I108+'Task 1-2_FINAL'!I108+'Task 2-1_FINAL'!I108+'Task 3-1_FINAL'!I108+'Task 3-2_FINAL'!I108+'Task 3-3_FINAL'!I108+'Task 3-4_FINAL'!I108+'Task 3-5'!I108+'Task 2-2_FINAL'!I108+'Task 2-3_FINAL'!I108+'Task 2-4_FINAL'!I108+'Task 2-5_FINAL'!I108+'Task 1-3'!I108</f>
        <v>0</v>
      </c>
      <c r="J108" s="219">
        <f>'Task 1-1_FINAL'!J108+'Task 1-2_FINAL'!J108+'Task 2-1_FINAL'!J108+'Task 3-1_FINAL'!J108+'Task 3-2_FINAL'!J108+'Task 3-3_FINAL'!J108+'Task 3-4_FINAL'!J108+'Task 3-5'!J108+'Task 2-2_FINAL'!J108+'Task 2-3_FINAL'!J108+'Task 2-4_FINAL'!J108+'Task 2-5_FINAL'!J108+'Task 1-3'!J108</f>
        <v>1353.79</v>
      </c>
      <c r="K108" s="219">
        <f>'Task 1-1_FINAL'!K108+'Task 1-2_FINAL'!K108+'Task 2-1_FINAL'!K108+'Task 3-1_FINAL'!K108+'Task 3-2_FINAL'!K108+'Task 3-3_FINAL'!K108+'Task 3-4_FINAL'!K108+'Task 3-5'!K108+'Task 2-2_FINAL'!K108+'Task 2-3_FINAL'!K108+'Task 2-4_FINAL'!K108+'Task 2-5_FINAL'!K108+'Task 1-3'!K108</f>
        <v>1353.79</v>
      </c>
      <c r="L108" s="219">
        <f>'Task 1-1_FINAL'!L108+'Task 1-2_FINAL'!L108+'Task 2-1_FINAL'!L108+'Task 3-1_FINAL'!L108+'Task 3-2_FINAL'!L108+'Task 3-3_FINAL'!L108+'Task 3-4_FINAL'!L108+'Task 3-5'!L108+'Task 2-2_FINAL'!L108+'Task 2-3_FINAL'!L108+'Task 2-4_FINAL'!L108+'Task 2-5_FINAL'!L108+'Task 1-3'!L108</f>
        <v>0</v>
      </c>
      <c r="N108" s="219">
        <f>'Task 1-1_FINAL'!N108+'Task 1-2_FINAL'!N108+'Task 2-1_FINAL'!N108+'Task 3-1_FINAL'!N108+'Task 3-2_FINAL'!N108+'Task 3-3_FINAL'!N108+'Task 3-4_FINAL'!N108+'Task 3-5'!N108+'Task 2-2_FINAL'!N108+'Task 2-3_FINAL'!N108+'Task 2-4_FINAL'!N108+'Task 2-5_FINAL'!N108+'Task 1-3'!N108</f>
        <v>0</v>
      </c>
      <c r="O108" s="18">
        <f t="shared" si="8"/>
        <v>0</v>
      </c>
    </row>
    <row r="109" spans="1:15" s="15" customFormat="1" ht="12.75" customHeight="1" thickBot="1" x14ac:dyDescent="0.45">
      <c r="A109" s="272" t="s">
        <v>100</v>
      </c>
      <c r="B109" s="273"/>
      <c r="C109" s="232">
        <f>'Task 1-1_FINAL'!C109+'Task 1-2_FINAL'!C109+'Task 2-1_FINAL'!C109+'Task 3-1_FINAL'!C109+'Task 3-2_FINAL'!C109+'Task 3-3_FINAL'!C109+'Task 3-4_FINAL'!C109+'Task 3-5'!C109+'Task 2-2_FINAL'!C109+'Task 2-3_FINAL'!C109+'Task 2-4_FINAL'!C109+'Task 2-5_FINAL'!C109+'Task 1-3'!C109</f>
        <v>0</v>
      </c>
      <c r="D109" s="232">
        <f>'Task 1-1_FINAL'!D109+'Task 1-2_FINAL'!D109+'Task 2-1_FINAL'!D109+'Task 3-1_FINAL'!D109+'Task 3-2_FINAL'!D109+'Task 3-3_FINAL'!D109+'Task 3-4_FINAL'!D109+'Task 3-5'!D109+'Task 2-2_FINAL'!D109+'Task 2-3_FINAL'!D109+'Task 2-4_FINAL'!D109+'Task 2-5_FINAL'!D109+'Task 1-3'!D109</f>
        <v>0</v>
      </c>
      <c r="E109" s="232">
        <f>'Task 1-1_FINAL'!E109+'Task 1-2_FINAL'!E109+'Task 2-1_FINAL'!E109+'Task 3-1_FINAL'!E109+'Task 3-2_FINAL'!E109+'Task 3-3_FINAL'!E109+'Task 3-4_FINAL'!E109+'Task 3-5'!E109+'Task 2-2_FINAL'!E109+'Task 2-3_FINAL'!E109+'Task 2-4_FINAL'!E109+'Task 2-5_FINAL'!E109+'Task 1-3'!E109</f>
        <v>1504.58</v>
      </c>
      <c r="F109" s="232">
        <f>'Task 1-1_FINAL'!F109+'Task 1-2_FINAL'!F109+'Task 2-1_FINAL'!F109+'Task 3-1_FINAL'!F109+'Task 3-2_FINAL'!F109+'Task 3-3_FINAL'!F109+'Task 3-4_FINAL'!F109+'Task 3-5'!F109+'Task 2-2_FINAL'!F109+'Task 2-3_FINAL'!F109+'Task 2-4_FINAL'!F109+'Task 2-5_FINAL'!F109+'Task 1-3'!F109</f>
        <v>0</v>
      </c>
      <c r="G109" s="232">
        <f>'Task 1-1_FINAL'!G109+'Task 1-2_FINAL'!G109+'Task 2-1_FINAL'!G109+'Task 3-1_FINAL'!G109+'Task 3-2_FINAL'!G109+'Task 3-3_FINAL'!G109+'Task 3-4_FINAL'!G109+'Task 3-5'!G109+'Task 2-2_FINAL'!G109+'Task 2-3_FINAL'!G109+'Task 2-4_FINAL'!G109+'Task 2-5_FINAL'!G109+'Task 1-3'!G109</f>
        <v>0</v>
      </c>
      <c r="H109" s="232">
        <f>'Task 1-1_FINAL'!H109+'Task 1-2_FINAL'!H109+'Task 2-1_FINAL'!H109+'Task 3-1_FINAL'!H109+'Task 3-2_FINAL'!H109+'Task 3-3_FINAL'!H109+'Task 3-4_FINAL'!H109+'Task 3-5'!H109+'Task 2-2_FINAL'!H109+'Task 2-3_FINAL'!H109+'Task 2-4_FINAL'!H109+'Task 2-5_FINAL'!H109+'Task 1-3'!H109</f>
        <v>0</v>
      </c>
      <c r="I109" s="232">
        <f>'Task 1-1_FINAL'!I109+'Task 1-2_FINAL'!I109+'Task 2-1_FINAL'!I109+'Task 3-1_FINAL'!I109+'Task 3-2_FINAL'!I109+'Task 3-3_FINAL'!I109+'Task 3-4_FINAL'!I109+'Task 3-5'!I109+'Task 2-2_FINAL'!I109+'Task 2-3_FINAL'!I109+'Task 2-4_FINAL'!I109+'Task 2-5_FINAL'!I109+'Task 1-3'!I109</f>
        <v>0</v>
      </c>
      <c r="J109" s="232">
        <f>'Task 1-1_FINAL'!J109+'Task 1-2_FINAL'!J109+'Task 2-1_FINAL'!J109+'Task 3-1_FINAL'!J109+'Task 3-2_FINAL'!J109+'Task 3-3_FINAL'!J109+'Task 3-4_FINAL'!J109+'Task 3-5'!J109+'Task 2-2_FINAL'!J109+'Task 2-3_FINAL'!J109+'Task 2-4_FINAL'!J109+'Task 2-5_FINAL'!J109+'Task 1-3'!J109</f>
        <v>1504.58</v>
      </c>
      <c r="K109" s="232">
        <f>'Task 1-1_FINAL'!K109+'Task 1-2_FINAL'!K109+'Task 2-1_FINAL'!K109+'Task 3-1_FINAL'!K109+'Task 3-2_FINAL'!K109+'Task 3-3_FINAL'!K109+'Task 3-4_FINAL'!K109+'Task 3-5'!K109+'Task 2-2_FINAL'!K109+'Task 2-3_FINAL'!K109+'Task 2-4_FINAL'!K109+'Task 2-5_FINAL'!K109+'Task 1-3'!K109</f>
        <v>708.86</v>
      </c>
      <c r="L109" s="232">
        <f>'Task 1-1_FINAL'!L109+'Task 1-2_FINAL'!L109+'Task 2-1_FINAL'!L109+'Task 3-1_FINAL'!L109+'Task 3-2_FINAL'!L109+'Task 3-3_FINAL'!L109+'Task 3-4_FINAL'!L109+'Task 3-5'!L109+'Task 2-2_FINAL'!L109+'Task 2-3_FINAL'!L109+'Task 2-4_FINAL'!L109+'Task 2-5_FINAL'!L109+'Task 1-3'!L109</f>
        <v>0</v>
      </c>
      <c r="N109" s="219">
        <f>'Task 1-1_FINAL'!N109+'Task 1-2_FINAL'!N109+'Task 2-1_FINAL'!N109+'Task 3-1_FINAL'!N109+'Task 3-2_FINAL'!N109+'Task 3-3_FINAL'!N109+'Task 3-4_FINAL'!N109+'Task 3-5'!N109+'Task 2-2_FINAL'!N109+'Task 2-3_FINAL'!N109+'Task 2-4_FINAL'!N109+'Task 2-5_FINAL'!N109+'Task 1-3'!N109</f>
        <v>0</v>
      </c>
      <c r="O109" s="18">
        <f t="shared" si="8"/>
        <v>0</v>
      </c>
    </row>
    <row r="110" spans="1:15" s="15" customFormat="1" ht="12.75" x14ac:dyDescent="0.4">
      <c r="A110" s="269" t="s">
        <v>101</v>
      </c>
      <c r="B110" s="270"/>
      <c r="C110" s="233">
        <f>'Task 1-1_FINAL'!C110+'Task 1-2_FINAL'!C110+'Task 2-1_FINAL'!C110+'Task 3-1_FINAL'!C110+'Task 3-2_FINAL'!C110+'Task 3-3_FINAL'!C110+'Task 3-4_FINAL'!C110+'Task 3-5'!C110+'Task 2-2_FINAL'!C110+'Task 2-3_FINAL'!C110+'Task 2-4_FINAL'!C110+'Task 2-5_FINAL'!C110+'Task 1-3'!C110</f>
        <v>0</v>
      </c>
      <c r="D110" s="233">
        <f>'Task 1-1_FINAL'!D110+'Task 1-2_FINAL'!D110+'Task 2-1_FINAL'!D110+'Task 3-1_FINAL'!D110+'Task 3-2_FINAL'!D110+'Task 3-3_FINAL'!D110+'Task 3-4_FINAL'!D110+'Task 3-5'!D110+'Task 2-2_FINAL'!D110+'Task 2-3_FINAL'!D110+'Task 2-4_FINAL'!D110+'Task 2-5_FINAL'!D110+'Task 1-3'!D110</f>
        <v>0</v>
      </c>
      <c r="E110" s="233">
        <f>'Task 1-1_FINAL'!E110+'Task 1-2_FINAL'!E110+'Task 2-1_FINAL'!E110+'Task 3-1_FINAL'!E110+'Task 3-2_FINAL'!E110+'Task 3-3_FINAL'!E110+'Task 3-4_FINAL'!E110+'Task 3-5'!E110+'Task 2-2_FINAL'!E110+'Task 2-3_FINAL'!E110+'Task 2-4_FINAL'!E110+'Task 2-5_FINAL'!E110+'Task 1-3'!E110</f>
        <v>115417.58</v>
      </c>
      <c r="F110" s="233">
        <f>'Task 1-1_FINAL'!F110+'Task 1-2_FINAL'!F110+'Task 2-1_FINAL'!F110+'Task 3-1_FINAL'!F110+'Task 3-2_FINAL'!F110+'Task 3-3_FINAL'!F110+'Task 3-4_FINAL'!F110+'Task 3-5'!F110+'Task 2-2_FINAL'!F110+'Task 2-3_FINAL'!F110+'Task 2-4_FINAL'!F110+'Task 2-5_FINAL'!F110+'Task 1-3'!F110</f>
        <v>157609</v>
      </c>
      <c r="G110" s="233">
        <f>'Task 1-1_FINAL'!G110+'Task 1-2_FINAL'!G110+'Task 2-1_FINAL'!G110+'Task 3-1_FINAL'!G110+'Task 3-2_FINAL'!G110+'Task 3-3_FINAL'!G110+'Task 3-4_FINAL'!G110+'Task 3-5'!G110+'Task 2-2_FINAL'!G110+'Task 2-3_FINAL'!G110+'Task 2-4_FINAL'!G110+'Task 2-5_FINAL'!G110+'Task 1-3'!G110</f>
        <v>0</v>
      </c>
      <c r="H110" s="233">
        <f>'Task 1-1_FINAL'!H110+'Task 1-2_FINAL'!H110+'Task 2-1_FINAL'!H110+'Task 3-1_FINAL'!H110+'Task 3-2_FINAL'!H110+'Task 3-3_FINAL'!H110+'Task 3-4_FINAL'!H110+'Task 3-5'!H110+'Task 2-2_FINAL'!H110+'Task 2-3_FINAL'!H110+'Task 2-4_FINAL'!H110+'Task 2-5_FINAL'!H110+'Task 1-3'!H110</f>
        <v>0</v>
      </c>
      <c r="I110" s="233">
        <f>'Task 1-1_FINAL'!I110+'Task 1-2_FINAL'!I110+'Task 2-1_FINAL'!I110+'Task 3-1_FINAL'!I110+'Task 3-2_FINAL'!I110+'Task 3-3_FINAL'!I110+'Task 3-4_FINAL'!I110+'Task 3-5'!I110+'Task 2-2_FINAL'!I110+'Task 2-3_FINAL'!I110+'Task 2-4_FINAL'!I110+'Task 2-5_FINAL'!I110+'Task 1-3'!I110</f>
        <v>0</v>
      </c>
      <c r="J110" s="233">
        <f>'Task 1-1_FINAL'!J110+'Task 1-2_FINAL'!J110+'Task 2-1_FINAL'!J110+'Task 3-1_FINAL'!J110+'Task 3-2_FINAL'!J110+'Task 3-3_FINAL'!J110+'Task 3-4_FINAL'!J110+'Task 3-5'!J110+'Task 2-2_FINAL'!J110+'Task 2-3_FINAL'!J110+'Task 2-4_FINAL'!J110+'Task 2-5_FINAL'!J110+'Task 1-3'!J110</f>
        <v>115417.58</v>
      </c>
      <c r="K110" s="233">
        <f>'Task 1-1_FINAL'!K110+'Task 1-2_FINAL'!K110+'Task 2-1_FINAL'!K110+'Task 3-1_FINAL'!K110+'Task 3-2_FINAL'!K110+'Task 3-3_FINAL'!K110+'Task 3-4_FINAL'!K110+'Task 3-5'!K110+'Task 2-2_FINAL'!K110+'Task 2-3_FINAL'!K110+'Task 2-4_FINAL'!K110+'Task 2-5_FINAL'!K110+'Task 1-3'!K110</f>
        <v>178892.75</v>
      </c>
      <c r="L110" s="233">
        <f>'Task 1-1_FINAL'!L110+'Task 1-2_FINAL'!L110+'Task 2-1_FINAL'!L110+'Task 3-1_FINAL'!L110+'Task 3-2_FINAL'!L110+'Task 3-3_FINAL'!L110+'Task 3-4_FINAL'!L110+'Task 3-5'!L110+'Task 2-2_FINAL'!L110+'Task 2-3_FINAL'!L110+'Task 2-4_FINAL'!L110+'Task 2-5_FINAL'!L110+'Task 1-3'!L110</f>
        <v>0</v>
      </c>
      <c r="N110" s="219">
        <f>'Task 1-1_FINAL'!N110+'Task 1-2_FINAL'!N110+'Task 2-1_FINAL'!N110+'Task 3-1_FINAL'!N110+'Task 3-2_FINAL'!N110+'Task 3-3_FINAL'!N110+'Task 3-4_FINAL'!N110+'Task 3-5'!N110+'Task 2-2_FINAL'!N110+'Task 2-3_FINAL'!N110+'Task 2-4_FINAL'!N110+'Task 2-5_FINAL'!N110+'Task 1-3'!N110</f>
        <v>0</v>
      </c>
      <c r="O110" s="18">
        <f t="shared" si="8"/>
        <v>0</v>
      </c>
    </row>
    <row r="111" spans="1:15" s="15" customFormat="1" ht="12.75" x14ac:dyDescent="0.4">
      <c r="A111" s="271" t="s">
        <v>102</v>
      </c>
      <c r="B111" s="260"/>
      <c r="C111" s="219">
        <f>'Task 1-1_FINAL'!C111+'Task 1-2_FINAL'!C111+'Task 2-1_FINAL'!C111+'Task 3-1_FINAL'!C111+'Task 3-2_FINAL'!C111+'Task 3-3_FINAL'!C111+'Task 3-4_FINAL'!C111+'Task 3-5'!C111+'Task 2-2_FINAL'!C111+'Task 2-3_FINAL'!C111+'Task 2-4_FINAL'!C111+'Task 2-5_FINAL'!C111+'Task 1-3'!C111</f>
        <v>0</v>
      </c>
      <c r="D111" s="219">
        <f>'Task 1-1_FINAL'!D111+'Task 1-2_FINAL'!D111+'Task 2-1_FINAL'!D111+'Task 3-1_FINAL'!D111+'Task 3-2_FINAL'!D111+'Task 3-3_FINAL'!D111+'Task 3-4_FINAL'!D111+'Task 3-5'!D111+'Task 2-2_FINAL'!D111+'Task 2-3_FINAL'!D111+'Task 2-4_FINAL'!D111+'Task 2-5_FINAL'!D111+'Task 1-3'!D111</f>
        <v>0</v>
      </c>
      <c r="E111" s="219">
        <f>'Task 1-1_FINAL'!E111+'Task 1-2_FINAL'!E111+'Task 2-1_FINAL'!E111+'Task 3-1_FINAL'!E111+'Task 3-2_FINAL'!E111+'Task 3-3_FINAL'!E111+'Task 3-4_FINAL'!E111+'Task 3-5'!E111+'Task 2-2_FINAL'!E111+'Task 2-3_FINAL'!E111+'Task 2-4_FINAL'!E111+'Task 2-5_FINAL'!E111+'Task 1-3'!E111</f>
        <v>70737.029999999984</v>
      </c>
      <c r="F111" s="219">
        <f>'Task 1-1_FINAL'!F111+'Task 1-2_FINAL'!F111+'Task 2-1_FINAL'!F111+'Task 3-1_FINAL'!F111+'Task 3-2_FINAL'!F111+'Task 3-3_FINAL'!F111+'Task 3-4_FINAL'!F111+'Task 3-5'!F111+'Task 2-2_FINAL'!F111+'Task 2-3_FINAL'!F111+'Task 2-4_FINAL'!F111+'Task 2-5_FINAL'!F111+'Task 1-3'!F111</f>
        <v>103226</v>
      </c>
      <c r="G111" s="219">
        <f>'Task 1-1_FINAL'!G111+'Task 1-2_FINAL'!G111+'Task 2-1_FINAL'!G111+'Task 3-1_FINAL'!G111+'Task 3-2_FINAL'!G111+'Task 3-3_FINAL'!G111+'Task 3-4_FINAL'!G111+'Task 3-5'!G111+'Task 2-2_FINAL'!G111+'Task 2-3_FINAL'!G111+'Task 2-4_FINAL'!G111+'Task 2-5_FINAL'!G111+'Task 1-3'!G111</f>
        <v>0</v>
      </c>
      <c r="H111" s="219">
        <f>'Task 1-1_FINAL'!H111+'Task 1-2_FINAL'!H111+'Task 2-1_FINAL'!H111+'Task 3-1_FINAL'!H111+'Task 3-2_FINAL'!H111+'Task 3-3_FINAL'!H111+'Task 3-4_FINAL'!H111+'Task 3-5'!H111+'Task 2-2_FINAL'!H111+'Task 2-3_FINAL'!H111+'Task 2-4_FINAL'!H111+'Task 2-5_FINAL'!H111+'Task 1-3'!H111</f>
        <v>0</v>
      </c>
      <c r="I111" s="219">
        <f>'Task 1-1_FINAL'!I111+'Task 1-2_FINAL'!I111+'Task 2-1_FINAL'!I111+'Task 3-1_FINAL'!I111+'Task 3-2_FINAL'!I111+'Task 3-3_FINAL'!I111+'Task 3-4_FINAL'!I111+'Task 3-5'!I111+'Task 2-2_FINAL'!I111+'Task 2-3_FINAL'!I111+'Task 2-4_FINAL'!I111+'Task 2-5_FINAL'!I111+'Task 1-3'!I111</f>
        <v>0</v>
      </c>
      <c r="J111" s="219">
        <f>'Task 1-1_FINAL'!J111+'Task 1-2_FINAL'!J111+'Task 2-1_FINAL'!J111+'Task 3-1_FINAL'!J111+'Task 3-2_FINAL'!J111+'Task 3-3_FINAL'!J111+'Task 3-4_FINAL'!J111+'Task 3-5'!J111+'Task 2-2_FINAL'!J111+'Task 2-3_FINAL'!J111+'Task 2-4_FINAL'!J111+'Task 2-5_FINAL'!J111+'Task 1-3'!J111</f>
        <v>70737.029999999984</v>
      </c>
      <c r="K111" s="219">
        <f>'Task 1-1_FINAL'!K111+'Task 1-2_FINAL'!K111+'Task 2-1_FINAL'!K111+'Task 3-1_FINAL'!K111+'Task 3-2_FINAL'!K111+'Task 3-3_FINAL'!K111+'Task 3-4_FINAL'!K111+'Task 3-5'!K111+'Task 2-2_FINAL'!K111+'Task 2-3_FINAL'!K111+'Task 2-4_FINAL'!K111+'Task 2-5_FINAL'!K111+'Task 1-3'!K111</f>
        <v>121533.44</v>
      </c>
      <c r="L111" s="219">
        <f>'Task 1-1_FINAL'!L111+'Task 1-2_FINAL'!L111+'Task 2-1_FINAL'!L111+'Task 3-1_FINAL'!L111+'Task 3-2_FINAL'!L111+'Task 3-3_FINAL'!L111+'Task 3-4_FINAL'!L111+'Task 3-5'!L111+'Task 2-2_FINAL'!L111+'Task 2-3_FINAL'!L111+'Task 2-4_FINAL'!L111+'Task 2-5_FINAL'!L111+'Task 1-3'!L111</f>
        <v>0</v>
      </c>
      <c r="N111" s="219">
        <f>'Task 1-1_FINAL'!N111+'Task 1-2_FINAL'!N111+'Task 2-1_FINAL'!N111+'Task 3-1_FINAL'!N111+'Task 3-2_FINAL'!N111+'Task 3-3_FINAL'!N111+'Task 3-4_FINAL'!N111+'Task 3-5'!N111+'Task 2-2_FINAL'!N111+'Task 2-3_FINAL'!N111+'Task 2-4_FINAL'!N111+'Task 2-5_FINAL'!N111+'Task 1-3'!N111</f>
        <v>0</v>
      </c>
      <c r="O111" s="18">
        <f t="shared" si="8"/>
        <v>0</v>
      </c>
    </row>
    <row r="112" spans="1:15" s="15" customFormat="1" ht="12.75" x14ac:dyDescent="0.4">
      <c r="A112" s="271" t="s">
        <v>103</v>
      </c>
      <c r="B112" s="260"/>
      <c r="C112" s="219">
        <f>'Task 1-1_FINAL'!C112+'Task 1-2_FINAL'!C112+'Task 2-1_FINAL'!C112+'Task 3-1_FINAL'!C112+'Task 3-2_FINAL'!C112+'Task 3-3_FINAL'!C112+'Task 3-4_FINAL'!C112+'Task 3-5'!C112+'Task 2-2_FINAL'!C112+'Task 2-3_FINAL'!C112+'Task 2-4_FINAL'!C112+'Task 2-5_FINAL'!C112+'Task 1-3'!C112</f>
        <v>0</v>
      </c>
      <c r="D112" s="219">
        <f>'Task 1-1_FINAL'!D112+'Task 1-2_FINAL'!D112+'Task 2-1_FINAL'!D112+'Task 3-1_FINAL'!D112+'Task 3-2_FINAL'!D112+'Task 3-3_FINAL'!D112+'Task 3-4_FINAL'!D112+'Task 3-5'!D112+'Task 2-2_FINAL'!D112+'Task 2-3_FINAL'!D112+'Task 2-4_FINAL'!D112+'Task 2-5_FINAL'!D112+'Task 1-3'!D112</f>
        <v>0</v>
      </c>
      <c r="E112" s="219">
        <f>'Task 1-1_FINAL'!E112+'Task 1-2_FINAL'!E112+'Task 2-1_FINAL'!E112+'Task 3-1_FINAL'!E112+'Task 3-2_FINAL'!E112+'Task 3-3_FINAL'!E112+'Task 3-4_FINAL'!E112+'Task 3-5'!E112+'Task 2-2_FINAL'!E112+'Task 2-3_FINAL'!E112+'Task 2-4_FINAL'!E112+'Task 2-5_FINAL'!E112+'Task 1-3'!E112</f>
        <v>2806.9299999999994</v>
      </c>
      <c r="F112" s="219">
        <f>'Task 1-1_FINAL'!F112+'Task 1-2_FINAL'!F112+'Task 2-1_FINAL'!F112+'Task 3-1_FINAL'!F112+'Task 3-2_FINAL'!F112+'Task 3-3_FINAL'!F112+'Task 3-4_FINAL'!F112+'Task 3-5'!F112+'Task 2-2_FINAL'!F112+'Task 2-3_FINAL'!F112+'Task 2-4_FINAL'!F112+'Task 2-5_FINAL'!F112+'Task 1-3'!F112</f>
        <v>7802</v>
      </c>
      <c r="G112" s="219">
        <f>'Task 1-1_FINAL'!G112+'Task 1-2_FINAL'!G112+'Task 2-1_FINAL'!G112+'Task 3-1_FINAL'!G112+'Task 3-2_FINAL'!G112+'Task 3-3_FINAL'!G112+'Task 3-4_FINAL'!G112+'Task 3-5'!G112+'Task 2-2_FINAL'!G112+'Task 2-3_FINAL'!G112+'Task 2-4_FINAL'!G112+'Task 2-5_FINAL'!G112+'Task 1-3'!G112</f>
        <v>0</v>
      </c>
      <c r="H112" s="219">
        <f>'Task 1-1_FINAL'!H112+'Task 1-2_FINAL'!H112+'Task 2-1_FINAL'!H112+'Task 3-1_FINAL'!H112+'Task 3-2_FINAL'!H112+'Task 3-3_FINAL'!H112+'Task 3-4_FINAL'!H112+'Task 3-5'!H112+'Task 2-2_FINAL'!H112+'Task 2-3_FINAL'!H112+'Task 2-4_FINAL'!H112+'Task 2-5_FINAL'!H112+'Task 1-3'!H112</f>
        <v>0</v>
      </c>
      <c r="I112" s="219">
        <f>'Task 1-1_FINAL'!I112+'Task 1-2_FINAL'!I112+'Task 2-1_FINAL'!I112+'Task 3-1_FINAL'!I112+'Task 3-2_FINAL'!I112+'Task 3-3_FINAL'!I112+'Task 3-4_FINAL'!I112+'Task 3-5'!I112+'Task 2-2_FINAL'!I112+'Task 2-3_FINAL'!I112+'Task 2-4_FINAL'!I112+'Task 2-5_FINAL'!I112+'Task 1-3'!I112</f>
        <v>0</v>
      </c>
      <c r="J112" s="219">
        <f>'Task 1-1_FINAL'!J112+'Task 1-2_FINAL'!J112+'Task 2-1_FINAL'!J112+'Task 3-1_FINAL'!J112+'Task 3-2_FINAL'!J112+'Task 3-3_FINAL'!J112+'Task 3-4_FINAL'!J112+'Task 3-5'!J112+'Task 2-2_FINAL'!J112+'Task 2-3_FINAL'!J112+'Task 2-4_FINAL'!J112+'Task 2-5_FINAL'!J112+'Task 1-3'!J112</f>
        <v>2806.9299999999994</v>
      </c>
      <c r="K112" s="219">
        <f>'Task 1-1_FINAL'!K112+'Task 1-2_FINAL'!K112+'Task 2-1_FINAL'!K112+'Task 3-1_FINAL'!K112+'Task 3-2_FINAL'!K112+'Task 3-3_FINAL'!K112+'Task 3-4_FINAL'!K112+'Task 3-5'!K112+'Task 2-2_FINAL'!K112+'Task 2-3_FINAL'!K112+'Task 2-4_FINAL'!K112+'Task 2-5_FINAL'!K112+'Task 1-3'!K112</f>
        <v>7471.6399999999994</v>
      </c>
      <c r="L112" s="219">
        <f>'Task 1-1_FINAL'!L112+'Task 1-2_FINAL'!L112+'Task 2-1_FINAL'!L112+'Task 3-1_FINAL'!L112+'Task 3-2_FINAL'!L112+'Task 3-3_FINAL'!L112+'Task 3-4_FINAL'!L112+'Task 3-5'!L112+'Task 2-2_FINAL'!L112+'Task 2-3_FINAL'!L112+'Task 2-4_FINAL'!L112+'Task 2-5_FINAL'!L112+'Task 1-3'!L112</f>
        <v>0</v>
      </c>
      <c r="N112" s="219">
        <f>'Task 1-1_FINAL'!N112+'Task 1-2_FINAL'!N112+'Task 2-1_FINAL'!N112+'Task 3-1_FINAL'!N112+'Task 3-2_FINAL'!N112+'Task 3-3_FINAL'!N112+'Task 3-4_FINAL'!N112+'Task 3-5'!N112+'Task 2-2_FINAL'!N112+'Task 2-3_FINAL'!N112+'Task 2-4_FINAL'!N112+'Task 2-5_FINAL'!N112+'Task 1-3'!N112</f>
        <v>0</v>
      </c>
      <c r="O112" s="18">
        <f t="shared" si="8"/>
        <v>0</v>
      </c>
    </row>
    <row r="113" spans="1:15" s="15" customFormat="1" ht="12.75" x14ac:dyDescent="0.4">
      <c r="A113" s="271" t="s">
        <v>104</v>
      </c>
      <c r="B113" s="260"/>
      <c r="C113" s="219">
        <f>'Task 1-1_FINAL'!C113+'Task 1-2_FINAL'!C113+'Task 2-1_FINAL'!C113+'Task 3-1_FINAL'!C113+'Task 3-2_FINAL'!C113+'Task 3-3_FINAL'!C113+'Task 3-4_FINAL'!C113+'Task 3-5'!C113+'Task 2-2_FINAL'!C113+'Task 2-3_FINAL'!C113+'Task 2-4_FINAL'!C113+'Task 2-5_FINAL'!C113+'Task 1-3'!C113</f>
        <v>0</v>
      </c>
      <c r="D113" s="219">
        <f>'Task 1-1_FINAL'!D113+'Task 1-2_FINAL'!D113+'Task 2-1_FINAL'!D113+'Task 3-1_FINAL'!D113+'Task 3-2_FINAL'!D113+'Task 3-3_FINAL'!D113+'Task 3-4_FINAL'!D113+'Task 3-5'!D113+'Task 2-2_FINAL'!D113+'Task 2-3_FINAL'!D113+'Task 2-4_FINAL'!D113+'Task 2-5_FINAL'!D113+'Task 1-3'!D113</f>
        <v>0</v>
      </c>
      <c r="E113" s="219">
        <f>'Task 1-1_FINAL'!E113+'Task 1-2_FINAL'!E113+'Task 2-1_FINAL'!E113+'Task 3-1_FINAL'!E113+'Task 3-2_FINAL'!E113+'Task 3-3_FINAL'!E113+'Task 3-4_FINAL'!E113+'Task 3-5'!E113+'Task 2-2_FINAL'!E113+'Task 2-3_FINAL'!E113+'Task 2-4_FINAL'!E113+'Task 2-5_FINAL'!E113+'Task 1-3'!E113</f>
        <v>6289.75</v>
      </c>
      <c r="F113" s="219">
        <f>'Task 1-1_FINAL'!F113+'Task 1-2_FINAL'!F113+'Task 2-1_FINAL'!F113+'Task 3-1_FINAL'!F113+'Task 3-2_FINAL'!F113+'Task 3-3_FINAL'!F113+'Task 3-4_FINAL'!F113+'Task 3-5'!F113+'Task 2-2_FINAL'!F113+'Task 2-3_FINAL'!F113+'Task 2-4_FINAL'!F113+'Task 2-5_FINAL'!F113+'Task 1-3'!F113</f>
        <v>0</v>
      </c>
      <c r="G113" s="219">
        <f>'Task 1-1_FINAL'!G113+'Task 1-2_FINAL'!G113+'Task 2-1_FINAL'!G113+'Task 3-1_FINAL'!G113+'Task 3-2_FINAL'!G113+'Task 3-3_FINAL'!G113+'Task 3-4_FINAL'!G113+'Task 3-5'!G113+'Task 2-2_FINAL'!G113+'Task 2-3_FINAL'!G113+'Task 2-4_FINAL'!G113+'Task 2-5_FINAL'!G113+'Task 1-3'!G113</f>
        <v>0</v>
      </c>
      <c r="H113" s="219">
        <f>'Task 1-1_FINAL'!H113+'Task 1-2_FINAL'!H113+'Task 2-1_FINAL'!H113+'Task 3-1_FINAL'!H113+'Task 3-2_FINAL'!H113+'Task 3-3_FINAL'!H113+'Task 3-4_FINAL'!H113+'Task 3-5'!H113+'Task 2-2_FINAL'!H113+'Task 2-3_FINAL'!H113+'Task 2-4_FINAL'!H113+'Task 2-5_FINAL'!H113+'Task 1-3'!H113</f>
        <v>0</v>
      </c>
      <c r="I113" s="219">
        <f>'Task 1-1_FINAL'!I113+'Task 1-2_FINAL'!I113+'Task 2-1_FINAL'!I113+'Task 3-1_FINAL'!I113+'Task 3-2_FINAL'!I113+'Task 3-3_FINAL'!I113+'Task 3-4_FINAL'!I113+'Task 3-5'!I113+'Task 2-2_FINAL'!I113+'Task 2-3_FINAL'!I113+'Task 2-4_FINAL'!I113+'Task 2-5_FINAL'!I113+'Task 1-3'!I113</f>
        <v>0</v>
      </c>
      <c r="J113" s="219">
        <f>'Task 1-1_FINAL'!J113+'Task 1-2_FINAL'!J113+'Task 2-1_FINAL'!J113+'Task 3-1_FINAL'!J113+'Task 3-2_FINAL'!J113+'Task 3-3_FINAL'!J113+'Task 3-4_FINAL'!J113+'Task 3-5'!J113+'Task 2-2_FINAL'!J113+'Task 2-3_FINAL'!J113+'Task 2-4_FINAL'!J113+'Task 2-5_FINAL'!J113+'Task 1-3'!J113</f>
        <v>6289.75</v>
      </c>
      <c r="K113" s="219">
        <f>'Task 1-1_FINAL'!K113+'Task 1-2_FINAL'!K113+'Task 2-1_FINAL'!K113+'Task 3-1_FINAL'!K113+'Task 3-2_FINAL'!K113+'Task 3-3_FINAL'!K113+'Task 3-4_FINAL'!K113+'Task 3-5'!K113+'Task 2-2_FINAL'!K113+'Task 2-3_FINAL'!K113+'Task 2-4_FINAL'!K113+'Task 2-5_FINAL'!K113+'Task 1-3'!K113</f>
        <v>5078.0500000000011</v>
      </c>
      <c r="L113" s="219">
        <f>'Task 1-1_FINAL'!L113+'Task 1-2_FINAL'!L113+'Task 2-1_FINAL'!L113+'Task 3-1_FINAL'!L113+'Task 3-2_FINAL'!L113+'Task 3-3_FINAL'!L113+'Task 3-4_FINAL'!L113+'Task 3-5'!L113+'Task 2-2_FINAL'!L113+'Task 2-3_FINAL'!L113+'Task 2-4_FINAL'!L113+'Task 2-5_FINAL'!L113+'Task 1-3'!L113</f>
        <v>0</v>
      </c>
      <c r="N113" s="219">
        <f>'Task 1-1_FINAL'!N113+'Task 1-2_FINAL'!N113+'Task 2-1_FINAL'!N113+'Task 3-1_FINAL'!N113+'Task 3-2_FINAL'!N113+'Task 3-3_FINAL'!N113+'Task 3-4_FINAL'!N113+'Task 3-5'!N113+'Task 2-2_FINAL'!N113+'Task 2-3_FINAL'!N113+'Task 2-4_FINAL'!N113+'Task 2-5_FINAL'!N113+'Task 1-3'!N113</f>
        <v>0</v>
      </c>
      <c r="O113" s="18">
        <f t="shared" si="8"/>
        <v>0</v>
      </c>
    </row>
    <row r="114" spans="1:15" s="15" customFormat="1" thickBot="1" x14ac:dyDescent="0.45">
      <c r="A114" s="272" t="s">
        <v>105</v>
      </c>
      <c r="B114" s="273"/>
      <c r="C114" s="232">
        <f>'Task 1-1_FINAL'!C114+'Task 1-2_FINAL'!C114+'Task 2-1_FINAL'!C114+'Task 3-1_FINAL'!C114+'Task 3-2_FINAL'!C114+'Task 3-3_FINAL'!C114+'Task 3-4_FINAL'!C114+'Task 3-5'!C114+'Task 2-2_FINAL'!C114+'Task 2-3_FINAL'!C114+'Task 2-4_FINAL'!C114+'Task 2-5_FINAL'!C114+'Task 1-3'!C114</f>
        <v>0</v>
      </c>
      <c r="D114" s="232">
        <f>'Task 1-1_FINAL'!D114+'Task 1-2_FINAL'!D114+'Task 2-1_FINAL'!D114+'Task 3-1_FINAL'!D114+'Task 3-2_FINAL'!D114+'Task 3-3_FINAL'!D114+'Task 3-4_FINAL'!D114+'Task 3-5'!D114+'Task 2-2_FINAL'!D114+'Task 2-3_FINAL'!D114+'Task 2-4_FINAL'!D114+'Task 2-5_FINAL'!D114+'Task 1-3'!D114</f>
        <v>0</v>
      </c>
      <c r="E114" s="232">
        <f>'Task 1-1_FINAL'!E114+'Task 1-2_FINAL'!E114+'Task 2-1_FINAL'!E114+'Task 3-1_FINAL'!E114+'Task 3-2_FINAL'!E114+'Task 3-3_FINAL'!E114+'Task 3-4_FINAL'!E114+'Task 3-5'!E114+'Task 2-2_FINAL'!E114+'Task 2-3_FINAL'!E114+'Task 2-4_FINAL'!E114+'Task 2-5_FINAL'!E114+'Task 1-3'!E114</f>
        <v>462.69</v>
      </c>
      <c r="F114" s="232">
        <f>'Task 1-1_FINAL'!F114+'Task 1-2_FINAL'!F114+'Task 2-1_FINAL'!F114+'Task 3-1_FINAL'!F114+'Task 3-2_FINAL'!F114+'Task 3-3_FINAL'!F114+'Task 3-4_FINAL'!F114+'Task 3-5'!F114+'Task 2-2_FINAL'!F114+'Task 2-3_FINAL'!F114+'Task 2-4_FINAL'!F114+'Task 2-5_FINAL'!F114+'Task 1-3'!F114</f>
        <v>0</v>
      </c>
      <c r="G114" s="232">
        <f>'Task 1-1_FINAL'!G114+'Task 1-2_FINAL'!G114+'Task 2-1_FINAL'!G114+'Task 3-1_FINAL'!G114+'Task 3-2_FINAL'!G114+'Task 3-3_FINAL'!G114+'Task 3-4_FINAL'!G114+'Task 3-5'!G114+'Task 2-2_FINAL'!G114+'Task 2-3_FINAL'!G114+'Task 2-4_FINAL'!G114+'Task 2-5_FINAL'!G114+'Task 1-3'!G114</f>
        <v>0</v>
      </c>
      <c r="H114" s="232">
        <f>'Task 1-1_FINAL'!H114+'Task 1-2_FINAL'!H114+'Task 2-1_FINAL'!H114+'Task 3-1_FINAL'!H114+'Task 3-2_FINAL'!H114+'Task 3-3_FINAL'!H114+'Task 3-4_FINAL'!H114+'Task 3-5'!H114+'Task 2-2_FINAL'!H114+'Task 2-3_FINAL'!H114+'Task 2-4_FINAL'!H114+'Task 2-5_FINAL'!H114+'Task 1-3'!H114</f>
        <v>0</v>
      </c>
      <c r="I114" s="232">
        <f>'Task 1-1_FINAL'!I114+'Task 1-2_FINAL'!I114+'Task 2-1_FINAL'!I114+'Task 3-1_FINAL'!I114+'Task 3-2_FINAL'!I114+'Task 3-3_FINAL'!I114+'Task 3-4_FINAL'!I114+'Task 3-5'!I114+'Task 2-2_FINAL'!I114+'Task 2-3_FINAL'!I114+'Task 2-4_FINAL'!I114+'Task 2-5_FINAL'!I114+'Task 1-3'!I114</f>
        <v>0</v>
      </c>
      <c r="J114" s="232">
        <f>'Task 1-1_FINAL'!J114+'Task 1-2_FINAL'!J114+'Task 2-1_FINAL'!J114+'Task 3-1_FINAL'!J114+'Task 3-2_FINAL'!J114+'Task 3-3_FINAL'!J114+'Task 3-4_FINAL'!J114+'Task 3-5'!J114+'Task 2-2_FINAL'!J114+'Task 2-3_FINAL'!J114+'Task 2-4_FINAL'!J114+'Task 2-5_FINAL'!J114+'Task 1-3'!J114</f>
        <v>462.69</v>
      </c>
      <c r="K114" s="232">
        <f>'Task 1-1_FINAL'!K114+'Task 1-2_FINAL'!K114+'Task 2-1_FINAL'!K114+'Task 3-1_FINAL'!K114+'Task 3-2_FINAL'!K114+'Task 3-3_FINAL'!K114+'Task 3-4_FINAL'!K114+'Task 3-5'!K114+'Task 2-2_FINAL'!K114+'Task 2-3_FINAL'!K114+'Task 2-4_FINAL'!K114+'Task 2-5_FINAL'!K114+'Task 1-3'!K114</f>
        <v>0</v>
      </c>
      <c r="L114" s="232">
        <f>'Task 1-1_FINAL'!L114+'Task 1-2_FINAL'!L114+'Task 2-1_FINAL'!L114+'Task 3-1_FINAL'!L114+'Task 3-2_FINAL'!L114+'Task 3-3_FINAL'!L114+'Task 3-4_FINAL'!L114+'Task 3-5'!L114+'Task 2-2_FINAL'!L114+'Task 2-3_FINAL'!L114+'Task 2-4_FINAL'!L114+'Task 2-5_FINAL'!L114+'Task 1-3'!L114</f>
        <v>0</v>
      </c>
      <c r="N114" s="219">
        <f>'Task 1-1_FINAL'!N114+'Task 1-2_FINAL'!N114+'Task 2-1_FINAL'!N114+'Task 3-1_FINAL'!N114+'Task 3-2_FINAL'!N114+'Task 3-3_FINAL'!N114+'Task 3-4_FINAL'!N114+'Task 3-5'!N114+'Task 2-2_FINAL'!N114+'Task 2-3_FINAL'!N114+'Task 2-4_FINAL'!N114+'Task 2-5_FINAL'!N114+'Task 1-3'!N114</f>
        <v>0</v>
      </c>
      <c r="O114" s="18">
        <f>C114-N114</f>
        <v>0</v>
      </c>
    </row>
    <row r="115" spans="1:15" s="15" customFormat="1" ht="12.75" x14ac:dyDescent="0.4">
      <c r="A115" s="269" t="s">
        <v>106</v>
      </c>
      <c r="B115" s="270"/>
      <c r="C115" s="233">
        <f>'Task 1-1_FINAL'!C115+'Task 1-2_FINAL'!C115+'Task 2-1_FINAL'!C115+'Task 3-1_FINAL'!C115+'Task 3-2_FINAL'!C115+'Task 3-3_FINAL'!C115+'Task 3-4_FINAL'!C115+'Task 3-5'!C115+'Task 2-2_FINAL'!C115+'Task 2-3_FINAL'!C115+'Task 2-4_FINAL'!C115+'Task 2-5_FINAL'!C115+'Task 1-3'!C115</f>
        <v>7079.9900000000007</v>
      </c>
      <c r="D115" s="233">
        <f>'Task 1-1_FINAL'!D115+'Task 1-2_FINAL'!D115+'Task 2-1_FINAL'!D115+'Task 3-1_FINAL'!D115+'Task 3-2_FINAL'!D115+'Task 3-3_FINAL'!D115+'Task 3-4_FINAL'!D115+'Task 3-5'!D115+'Task 2-2_FINAL'!D115+'Task 2-3_FINAL'!D115+'Task 2-4_FINAL'!D115+'Task 2-5_FINAL'!D115+'Task 1-3'!D115</f>
        <v>6391</v>
      </c>
      <c r="E115" s="233">
        <f>'Task 1-1_FINAL'!E115+'Task 1-2_FINAL'!E115+'Task 2-1_FINAL'!E115+'Task 3-1_FINAL'!E115+'Task 3-2_FINAL'!E115+'Task 3-3_FINAL'!E115+'Task 3-4_FINAL'!E115+'Task 3-5'!E115+'Task 2-2_FINAL'!E115+'Task 2-3_FINAL'!E115+'Task 2-4_FINAL'!E115+'Task 2-5_FINAL'!E115+'Task 1-3'!E115</f>
        <v>26355.100000000002</v>
      </c>
      <c r="F115" s="233">
        <f>'Task 1-1_FINAL'!F115+'Task 1-2_FINAL'!F115+'Task 2-1_FINAL'!F115+'Task 3-1_FINAL'!F115+'Task 3-2_FINAL'!F115+'Task 3-3_FINAL'!F115+'Task 3-4_FINAL'!F115+'Task 3-5'!F115+'Task 2-2_FINAL'!F115+'Task 2-3_FINAL'!F115+'Task 2-4_FINAL'!F115+'Task 2-5_FINAL'!F115+'Task 1-3'!F115</f>
        <v>20061</v>
      </c>
      <c r="G115" s="233">
        <f>'Task 1-1_FINAL'!G115+'Task 1-2_FINAL'!G115+'Task 2-1_FINAL'!G115+'Task 3-1_FINAL'!G115+'Task 3-2_FINAL'!G115+'Task 3-3_FINAL'!G115+'Task 3-4_FINAL'!G115+'Task 3-5'!G115+'Task 2-2_FINAL'!G115+'Task 2-3_FINAL'!G115+'Task 2-4_FINAL'!G115+'Task 2-5_FINAL'!G115+'Task 1-3'!G115</f>
        <v>6519</v>
      </c>
      <c r="H115" s="233">
        <f>'Task 1-1_FINAL'!H115+'Task 1-2_FINAL'!H115+'Task 2-1_FINAL'!H115+'Task 3-1_FINAL'!H115+'Task 3-2_FINAL'!H115+'Task 3-3_FINAL'!H115+'Task 3-4_FINAL'!H115+'Task 3-5'!H115+'Task 2-2_FINAL'!H115+'Task 2-3_FINAL'!H115+'Task 2-4_FINAL'!H115+'Task 2-5_FINAL'!H115+'Task 1-3'!H115</f>
        <v>6686</v>
      </c>
      <c r="I115" s="233">
        <f>'Task 1-1_FINAL'!I115+'Task 1-2_FINAL'!I115+'Task 2-1_FINAL'!I115+'Task 3-1_FINAL'!I115+'Task 3-2_FINAL'!I115+'Task 3-3_FINAL'!I115+'Task 3-4_FINAL'!I115+'Task 3-5'!I115+'Task 2-2_FINAL'!I115+'Task 2-3_FINAL'!I115+'Task 2-4_FINAL'!I115+'Task 2-5_FINAL'!I115+'Task 1-3'!I115</f>
        <v>233685</v>
      </c>
      <c r="J115" s="233">
        <f>'Task 1-1_FINAL'!J115+'Task 1-2_FINAL'!J115+'Task 2-1_FINAL'!J115+'Task 3-1_FINAL'!J115+'Task 3-2_FINAL'!J115+'Task 3-3_FINAL'!J115+'Task 3-4_FINAL'!J115+'Task 3-5'!J115+'Task 2-2_FINAL'!J115+'Task 2-3_FINAL'!J115+'Task 2-4_FINAL'!J115+'Task 2-5_FINAL'!J115+'Task 1-3'!J115</f>
        <v>273245.09999999998</v>
      </c>
      <c r="K115" s="233">
        <f>'Task 1-1_FINAL'!K115+'Task 1-2_FINAL'!K115+'Task 2-1_FINAL'!K115+'Task 3-1_FINAL'!K115+'Task 3-2_FINAL'!K115+'Task 3-3_FINAL'!K115+'Task 3-4_FINAL'!K115+'Task 3-5'!K115+'Task 2-2_FINAL'!K115+'Task 2-3_FINAL'!K115+'Task 2-4_FINAL'!K115+'Task 2-5_FINAL'!K115+'Task 1-3'!K115</f>
        <v>246890</v>
      </c>
      <c r="L115" s="233">
        <f>'Task 1-1_FINAL'!L115+'Task 1-2_FINAL'!L115+'Task 2-1_FINAL'!L115+'Task 3-1_FINAL'!L115+'Task 3-2_FINAL'!L115+'Task 3-3_FINAL'!L115+'Task 3-4_FINAL'!L115+'Task 3-5'!L115+'Task 2-2_FINAL'!L115+'Task 2-3_FINAL'!L115+'Task 2-4_FINAL'!L115+'Task 2-5_FINAL'!L115+'Task 1-3'!L115</f>
        <v>0</v>
      </c>
      <c r="N115" s="219">
        <f>'Task 1-1_FINAL'!N115+'Task 1-2_FINAL'!N115+'Task 2-1_FINAL'!N115+'Task 3-1_FINAL'!N115+'Task 3-2_FINAL'!N115+'Task 3-3_FINAL'!N115+'Task 3-4_FINAL'!N115+'Task 3-5'!N115+'Task 2-2_FINAL'!N115+'Task 2-3_FINAL'!N115+'Task 2-4_FINAL'!N115+'Task 2-5_FINAL'!N115+'Task 1-3'!N115</f>
        <v>6391</v>
      </c>
      <c r="O115" s="18">
        <f t="shared" ref="O115:O119" si="9">C115-N115</f>
        <v>688.99000000000069</v>
      </c>
    </row>
    <row r="116" spans="1:15" s="15" customFormat="1" ht="12.75" x14ac:dyDescent="0.4">
      <c r="A116" s="271" t="s">
        <v>107</v>
      </c>
      <c r="B116" s="260"/>
      <c r="C116" s="219">
        <f>'Task 1-1_FINAL'!C116+'Task 1-2_FINAL'!C116+'Task 2-1_FINAL'!C116+'Task 3-1_FINAL'!C116+'Task 3-2_FINAL'!C116+'Task 3-3_FINAL'!C116+'Task 3-4_FINAL'!C116+'Task 3-5'!C116+'Task 2-2_FINAL'!C116+'Task 2-3_FINAL'!C116+'Task 2-4_FINAL'!C116+'Task 2-5_FINAL'!C116+'Task 1-3'!C116</f>
        <v>3662.19</v>
      </c>
      <c r="D116" s="219">
        <f>'Task 1-1_FINAL'!D116+'Task 1-2_FINAL'!D116+'Task 2-1_FINAL'!D116+'Task 3-1_FINAL'!D116+'Task 3-2_FINAL'!D116+'Task 3-3_FINAL'!D116+'Task 3-4_FINAL'!D116+'Task 3-5'!D116+'Task 2-2_FINAL'!D116+'Task 2-3_FINAL'!D116+'Task 2-4_FINAL'!D116+'Task 2-5_FINAL'!D116+'Task 1-3'!D116</f>
        <v>3553</v>
      </c>
      <c r="E116" s="219">
        <f>'Task 1-1_FINAL'!E116+'Task 1-2_FINAL'!E116+'Task 2-1_FINAL'!E116+'Task 3-1_FINAL'!E116+'Task 3-2_FINAL'!E116+'Task 3-3_FINAL'!E116+'Task 3-4_FINAL'!E116+'Task 3-5'!E116+'Task 2-2_FINAL'!E116+'Task 2-3_FINAL'!E116+'Task 2-4_FINAL'!E116+'Task 2-5_FINAL'!E116+'Task 1-3'!E116</f>
        <v>11739.57</v>
      </c>
      <c r="F116" s="219">
        <f>'Task 1-1_FINAL'!F116+'Task 1-2_FINAL'!F116+'Task 2-1_FINAL'!F116+'Task 3-1_FINAL'!F116+'Task 3-2_FINAL'!F116+'Task 3-3_FINAL'!F116+'Task 3-4_FINAL'!F116+'Task 3-5'!F116+'Task 2-2_FINAL'!F116+'Task 2-3_FINAL'!F116+'Task 2-4_FINAL'!F116+'Task 2-5_FINAL'!F116+'Task 1-3'!F116</f>
        <v>5714</v>
      </c>
      <c r="G116" s="219">
        <f>'Task 1-1_FINAL'!G116+'Task 1-2_FINAL'!G116+'Task 2-1_FINAL'!G116+'Task 3-1_FINAL'!G116+'Task 3-2_FINAL'!G116+'Task 3-3_FINAL'!G116+'Task 3-4_FINAL'!G116+'Task 3-5'!G116+'Task 2-2_FINAL'!G116+'Task 2-3_FINAL'!G116+'Task 2-4_FINAL'!G116+'Task 2-5_FINAL'!G116+'Task 1-3'!G116</f>
        <v>4171</v>
      </c>
      <c r="H116" s="219">
        <f>'Task 1-1_FINAL'!H116+'Task 1-2_FINAL'!H116+'Task 2-1_FINAL'!H116+'Task 3-1_FINAL'!H116+'Task 3-2_FINAL'!H116+'Task 3-3_FINAL'!H116+'Task 3-4_FINAL'!H116+'Task 3-5'!H116+'Task 2-2_FINAL'!H116+'Task 2-3_FINAL'!H116+'Task 2-4_FINAL'!H116+'Task 2-5_FINAL'!H116+'Task 1-3'!H116</f>
        <v>4958</v>
      </c>
      <c r="I116" s="219">
        <f>'Task 1-1_FINAL'!I116+'Task 1-2_FINAL'!I116+'Task 2-1_FINAL'!I116+'Task 3-1_FINAL'!I116+'Task 3-2_FINAL'!I116+'Task 3-3_FINAL'!I116+'Task 3-4_FINAL'!I116+'Task 3-5'!I116+'Task 2-2_FINAL'!I116+'Task 2-3_FINAL'!I116+'Task 2-4_FINAL'!I116+'Task 2-5_FINAL'!I116+'Task 1-3'!I116</f>
        <v>132724</v>
      </c>
      <c r="J116" s="219">
        <f>'Task 1-1_FINAL'!J116+'Task 1-2_FINAL'!J116+'Task 2-1_FINAL'!J116+'Task 3-1_FINAL'!J116+'Task 3-2_FINAL'!J116+'Task 3-3_FINAL'!J116+'Task 3-4_FINAL'!J116+'Task 3-5'!J116+'Task 2-2_FINAL'!J116+'Task 2-3_FINAL'!J116+'Task 2-4_FINAL'!J116+'Task 2-5_FINAL'!J116+'Task 1-3'!J116</f>
        <v>153592.57</v>
      </c>
      <c r="K116" s="219">
        <f>'Task 1-1_FINAL'!K116+'Task 1-2_FINAL'!K116+'Task 2-1_FINAL'!K116+'Task 3-1_FINAL'!K116+'Task 3-2_FINAL'!K116+'Task 3-3_FINAL'!K116+'Task 3-4_FINAL'!K116+'Task 3-5'!K116+'Task 2-2_FINAL'!K116+'Task 2-3_FINAL'!K116+'Task 2-4_FINAL'!K116+'Task 2-5_FINAL'!K116+'Task 1-3'!K116</f>
        <v>141853</v>
      </c>
      <c r="L116" s="219">
        <f>'Task 1-1_FINAL'!L116+'Task 1-2_FINAL'!L116+'Task 2-1_FINAL'!L116+'Task 3-1_FINAL'!L116+'Task 3-2_FINAL'!L116+'Task 3-3_FINAL'!L116+'Task 3-4_FINAL'!L116+'Task 3-5'!L116+'Task 2-2_FINAL'!L116+'Task 2-3_FINAL'!L116+'Task 2-4_FINAL'!L116+'Task 2-5_FINAL'!L116+'Task 1-3'!L116</f>
        <v>0</v>
      </c>
      <c r="N116" s="219">
        <f>'Task 1-1_FINAL'!N116+'Task 1-2_FINAL'!N116+'Task 2-1_FINAL'!N116+'Task 3-1_FINAL'!N116+'Task 3-2_FINAL'!N116+'Task 3-3_FINAL'!N116+'Task 3-4_FINAL'!N116+'Task 3-5'!N116+'Task 2-2_FINAL'!N116+'Task 2-3_FINAL'!N116+'Task 2-4_FINAL'!N116+'Task 2-5_FINAL'!N116+'Task 1-3'!N116</f>
        <v>3553</v>
      </c>
      <c r="O116" s="18">
        <f t="shared" si="9"/>
        <v>109.19000000000005</v>
      </c>
    </row>
    <row r="117" spans="1:15" s="15" customFormat="1" ht="12.75" x14ac:dyDescent="0.4">
      <c r="A117" s="271" t="s">
        <v>108</v>
      </c>
      <c r="B117" s="260"/>
      <c r="C117" s="219">
        <f>'Task 1-1_FINAL'!C117+'Task 1-2_FINAL'!C117+'Task 2-1_FINAL'!C117+'Task 3-1_FINAL'!C117+'Task 3-2_FINAL'!C117+'Task 3-3_FINAL'!C117+'Task 3-4_FINAL'!C117+'Task 3-5'!C117+'Task 2-2_FINAL'!C117+'Task 2-3_FINAL'!C117+'Task 2-4_FINAL'!C117+'Task 2-5_FINAL'!C117+'Task 1-3'!C117</f>
        <v>0</v>
      </c>
      <c r="D117" s="219">
        <f>'Task 1-1_FINAL'!D117+'Task 1-2_FINAL'!D117+'Task 2-1_FINAL'!D117+'Task 3-1_FINAL'!D117+'Task 3-2_FINAL'!D117+'Task 3-3_FINAL'!D117+'Task 3-4_FINAL'!D117+'Task 3-5'!D117+'Task 2-2_FINAL'!D117+'Task 2-3_FINAL'!D117+'Task 2-4_FINAL'!D117+'Task 2-5_FINAL'!D117+'Task 1-3'!D117</f>
        <v>0</v>
      </c>
      <c r="E117" s="219">
        <f>'Task 1-1_FINAL'!E117+'Task 1-2_FINAL'!E117+'Task 2-1_FINAL'!E117+'Task 3-1_FINAL'!E117+'Task 3-2_FINAL'!E117+'Task 3-3_FINAL'!E117+'Task 3-4_FINAL'!E117+'Task 3-5'!E117+'Task 2-2_FINAL'!E117+'Task 2-3_FINAL'!E117+'Task 2-4_FINAL'!E117+'Task 2-5_FINAL'!E117+'Task 1-3'!E117</f>
        <v>0</v>
      </c>
      <c r="F117" s="219">
        <f>'Task 1-1_FINAL'!F117+'Task 1-2_FINAL'!F117+'Task 2-1_FINAL'!F117+'Task 3-1_FINAL'!F117+'Task 3-2_FINAL'!F117+'Task 3-3_FINAL'!F117+'Task 3-4_FINAL'!F117+'Task 3-5'!F117+'Task 2-2_FINAL'!F117+'Task 2-3_FINAL'!F117+'Task 2-4_FINAL'!F117+'Task 2-5_FINAL'!F117+'Task 1-3'!F117</f>
        <v>0</v>
      </c>
      <c r="G117" s="219">
        <f>'Task 1-1_FINAL'!G117+'Task 1-2_FINAL'!G117+'Task 2-1_FINAL'!G117+'Task 3-1_FINAL'!G117+'Task 3-2_FINAL'!G117+'Task 3-3_FINAL'!G117+'Task 3-4_FINAL'!G117+'Task 3-5'!G117+'Task 2-2_FINAL'!G117+'Task 2-3_FINAL'!G117+'Task 2-4_FINAL'!G117+'Task 2-5_FINAL'!G117+'Task 1-3'!G117</f>
        <v>0</v>
      </c>
      <c r="H117" s="219">
        <f>'Task 1-1_FINAL'!H117+'Task 1-2_FINAL'!H117+'Task 2-1_FINAL'!H117+'Task 3-1_FINAL'!H117+'Task 3-2_FINAL'!H117+'Task 3-3_FINAL'!H117+'Task 3-4_FINAL'!H117+'Task 3-5'!H117+'Task 2-2_FINAL'!H117+'Task 2-3_FINAL'!H117+'Task 2-4_FINAL'!H117+'Task 2-5_FINAL'!H117+'Task 1-3'!H117</f>
        <v>0</v>
      </c>
      <c r="I117" s="219">
        <f>'Task 1-1_FINAL'!I117+'Task 1-2_FINAL'!I117+'Task 2-1_FINAL'!I117+'Task 3-1_FINAL'!I117+'Task 3-2_FINAL'!I117+'Task 3-3_FINAL'!I117+'Task 3-4_FINAL'!I117+'Task 3-5'!I117+'Task 2-2_FINAL'!I117+'Task 2-3_FINAL'!I117+'Task 2-4_FINAL'!I117+'Task 2-5_FINAL'!I117+'Task 1-3'!I117</f>
        <v>3019</v>
      </c>
      <c r="J117" s="219">
        <f>'Task 1-1_FINAL'!J117+'Task 1-2_FINAL'!J117+'Task 2-1_FINAL'!J117+'Task 3-1_FINAL'!J117+'Task 3-2_FINAL'!J117+'Task 3-3_FINAL'!J117+'Task 3-4_FINAL'!J117+'Task 3-5'!J117+'Task 2-2_FINAL'!J117+'Task 2-3_FINAL'!J117+'Task 2-4_FINAL'!J117+'Task 2-5_FINAL'!J117+'Task 1-3'!J117</f>
        <v>3019</v>
      </c>
      <c r="K117" s="219">
        <f>'Task 1-1_FINAL'!K117+'Task 1-2_FINAL'!K117+'Task 2-1_FINAL'!K117+'Task 3-1_FINAL'!K117+'Task 3-2_FINAL'!K117+'Task 3-3_FINAL'!K117+'Task 3-4_FINAL'!K117+'Task 3-5'!K117+'Task 2-2_FINAL'!K117+'Task 2-3_FINAL'!K117+'Task 2-4_FINAL'!K117+'Task 2-5_FINAL'!K117+'Task 1-3'!K117</f>
        <v>3019</v>
      </c>
      <c r="L117" s="219">
        <f>'Task 1-1_FINAL'!L117+'Task 1-2_FINAL'!L117+'Task 2-1_FINAL'!L117+'Task 3-1_FINAL'!L117+'Task 3-2_FINAL'!L117+'Task 3-3_FINAL'!L117+'Task 3-4_FINAL'!L117+'Task 3-5'!L117+'Task 2-2_FINAL'!L117+'Task 2-3_FINAL'!L117+'Task 2-4_FINAL'!L117+'Task 2-5_FINAL'!L117+'Task 1-3'!L117</f>
        <v>0</v>
      </c>
      <c r="N117" s="219">
        <f>'Task 1-1_FINAL'!N117+'Task 1-2_FINAL'!N117+'Task 2-1_FINAL'!N117+'Task 3-1_FINAL'!N117+'Task 3-2_FINAL'!N117+'Task 3-3_FINAL'!N117+'Task 3-4_FINAL'!N117+'Task 3-5'!N117+'Task 2-2_FINAL'!N117+'Task 2-3_FINAL'!N117+'Task 2-4_FINAL'!N117+'Task 2-5_FINAL'!N117+'Task 1-3'!N117</f>
        <v>0</v>
      </c>
      <c r="O117" s="18">
        <f t="shared" si="9"/>
        <v>0</v>
      </c>
    </row>
    <row r="118" spans="1:15" s="15" customFormat="1" ht="12.75" x14ac:dyDescent="0.4">
      <c r="A118" s="271" t="s">
        <v>109</v>
      </c>
      <c r="B118" s="260"/>
      <c r="C118" s="219">
        <f>'Task 1-1_FINAL'!C118+'Task 1-2_FINAL'!C118+'Task 2-1_FINAL'!C118+'Task 3-1_FINAL'!C118+'Task 3-2_FINAL'!C118+'Task 3-3_FINAL'!C118+'Task 3-4_FINAL'!C118+'Task 3-5'!C118+'Task 2-2_FINAL'!C118+'Task 2-3_FINAL'!C118+'Task 2-4_FINAL'!C118+'Task 2-5_FINAL'!C118+'Task 1-3'!C118</f>
        <v>0</v>
      </c>
      <c r="D118" s="219">
        <f>'Task 1-1_FINAL'!D118+'Task 1-2_FINAL'!D118+'Task 2-1_FINAL'!D118+'Task 3-1_FINAL'!D118+'Task 3-2_FINAL'!D118+'Task 3-3_FINAL'!D118+'Task 3-4_FINAL'!D118+'Task 3-5'!D118+'Task 2-2_FINAL'!D118+'Task 2-3_FINAL'!D118+'Task 2-4_FINAL'!D118+'Task 2-5_FINAL'!D118+'Task 1-3'!D118</f>
        <v>0</v>
      </c>
      <c r="E118" s="219">
        <f>'Task 1-1_FINAL'!E118+'Task 1-2_FINAL'!E118+'Task 2-1_FINAL'!E118+'Task 3-1_FINAL'!E118+'Task 3-2_FINAL'!E118+'Task 3-3_FINAL'!E118+'Task 3-4_FINAL'!E118+'Task 3-5'!E118+'Task 2-2_FINAL'!E118+'Task 2-3_FINAL'!E118+'Task 2-4_FINAL'!E118+'Task 2-5_FINAL'!E118+'Task 1-3'!E118</f>
        <v>0</v>
      </c>
      <c r="F118" s="219">
        <f>'Task 1-1_FINAL'!F118+'Task 1-2_FINAL'!F118+'Task 2-1_FINAL'!F118+'Task 3-1_FINAL'!F118+'Task 3-2_FINAL'!F118+'Task 3-3_FINAL'!F118+'Task 3-4_FINAL'!F118+'Task 3-5'!F118+'Task 2-2_FINAL'!F118+'Task 2-3_FINAL'!F118+'Task 2-4_FINAL'!F118+'Task 2-5_FINAL'!F118+'Task 1-3'!F118</f>
        <v>0</v>
      </c>
      <c r="G118" s="219">
        <f>'Task 1-1_FINAL'!G118+'Task 1-2_FINAL'!G118+'Task 2-1_FINAL'!G118+'Task 3-1_FINAL'!G118+'Task 3-2_FINAL'!G118+'Task 3-3_FINAL'!G118+'Task 3-4_FINAL'!G118+'Task 3-5'!G118+'Task 2-2_FINAL'!G118+'Task 2-3_FINAL'!G118+'Task 2-4_FINAL'!G118+'Task 2-5_FINAL'!G118+'Task 1-3'!G118</f>
        <v>0</v>
      </c>
      <c r="H118" s="219">
        <f>'Task 1-1_FINAL'!H118+'Task 1-2_FINAL'!H118+'Task 2-1_FINAL'!H118+'Task 3-1_FINAL'!H118+'Task 3-2_FINAL'!H118+'Task 3-3_FINAL'!H118+'Task 3-4_FINAL'!H118+'Task 3-5'!H118+'Task 2-2_FINAL'!H118+'Task 2-3_FINAL'!H118+'Task 2-4_FINAL'!H118+'Task 2-5_FINAL'!H118+'Task 1-3'!H118</f>
        <v>0</v>
      </c>
      <c r="I118" s="219">
        <f>'Task 1-1_FINAL'!I118+'Task 1-2_FINAL'!I118+'Task 2-1_FINAL'!I118+'Task 3-1_FINAL'!I118+'Task 3-2_FINAL'!I118+'Task 3-3_FINAL'!I118+'Task 3-4_FINAL'!I118+'Task 3-5'!I118+'Task 2-2_FINAL'!I118+'Task 2-3_FINAL'!I118+'Task 2-4_FINAL'!I118+'Task 2-5_FINAL'!I118+'Task 1-3'!I118</f>
        <v>0</v>
      </c>
      <c r="J118" s="219">
        <f>'Task 1-1_FINAL'!J118+'Task 1-2_FINAL'!J118+'Task 2-1_FINAL'!J118+'Task 3-1_FINAL'!J118+'Task 3-2_FINAL'!J118+'Task 3-3_FINAL'!J118+'Task 3-4_FINAL'!J118+'Task 3-5'!J118+'Task 2-2_FINAL'!J118+'Task 2-3_FINAL'!J118+'Task 2-4_FINAL'!J118+'Task 2-5_FINAL'!J118+'Task 1-3'!J118</f>
        <v>0</v>
      </c>
      <c r="K118" s="219">
        <f>'Task 1-1_FINAL'!K118+'Task 1-2_FINAL'!K118+'Task 2-1_FINAL'!K118+'Task 3-1_FINAL'!K118+'Task 3-2_FINAL'!K118+'Task 3-3_FINAL'!K118+'Task 3-4_FINAL'!K118+'Task 3-5'!K118+'Task 2-2_FINAL'!K118+'Task 2-3_FINAL'!K118+'Task 2-4_FINAL'!K118+'Task 2-5_FINAL'!K118+'Task 1-3'!K118</f>
        <v>0</v>
      </c>
      <c r="L118" s="219">
        <f>'Task 1-1_FINAL'!L118+'Task 1-2_FINAL'!L118+'Task 2-1_FINAL'!L118+'Task 3-1_FINAL'!L118+'Task 3-2_FINAL'!L118+'Task 3-3_FINAL'!L118+'Task 3-4_FINAL'!L118+'Task 3-5'!L118+'Task 2-2_FINAL'!L118+'Task 2-3_FINAL'!L118+'Task 2-4_FINAL'!L118+'Task 2-5_FINAL'!L118+'Task 1-3'!L118</f>
        <v>0</v>
      </c>
      <c r="N118" s="219">
        <f>'Task 1-1_FINAL'!N118+'Task 1-2_FINAL'!N118+'Task 2-1_FINAL'!N118+'Task 3-1_FINAL'!N118+'Task 3-2_FINAL'!N118+'Task 3-3_FINAL'!N118+'Task 3-4_FINAL'!N118+'Task 3-5'!N118+'Task 2-2_FINAL'!N118+'Task 2-3_FINAL'!N118+'Task 2-4_FINAL'!N118+'Task 2-5_FINAL'!N118+'Task 1-3'!N118</f>
        <v>0</v>
      </c>
      <c r="O118" s="18">
        <f t="shared" si="9"/>
        <v>0</v>
      </c>
    </row>
    <row r="119" spans="1:15" s="15" customFormat="1" ht="12.75" x14ac:dyDescent="0.4">
      <c r="A119" s="260" t="s">
        <v>109</v>
      </c>
      <c r="B119" s="260"/>
      <c r="C119" s="219">
        <f>'Task 1-1_FINAL'!C119+'Task 1-2_FINAL'!C119+'Task 2-1_FINAL'!C119+'Task 3-1_FINAL'!C119+'Task 3-2_FINAL'!C119+'Task 3-3_FINAL'!C119+'Task 3-4_FINAL'!C119+'Task 3-5'!C119+'Task 2-2_FINAL'!C119+'Task 2-3_FINAL'!C119+'Task 2-4_FINAL'!C119+'Task 2-5_FINAL'!C119+'Task 1-3'!C119</f>
        <v>0</v>
      </c>
      <c r="D119" s="219">
        <f>'Task 1-1_FINAL'!D119+'Task 1-2_FINAL'!D119+'Task 2-1_FINAL'!D119+'Task 3-1_FINAL'!D119+'Task 3-2_FINAL'!D119+'Task 3-3_FINAL'!D119+'Task 3-4_FINAL'!D119+'Task 3-5'!D119+'Task 2-2_FINAL'!D119+'Task 2-3_FINAL'!D119+'Task 2-4_FINAL'!D119+'Task 2-5_FINAL'!D119+'Task 1-3'!D119</f>
        <v>0</v>
      </c>
      <c r="E119" s="219">
        <f>'Task 1-1_FINAL'!E119+'Task 1-2_FINAL'!E119+'Task 2-1_FINAL'!E119+'Task 3-1_FINAL'!E119+'Task 3-2_FINAL'!E119+'Task 3-3_FINAL'!E119+'Task 3-4_FINAL'!E119+'Task 3-5'!E119+'Task 2-2_FINAL'!E119+'Task 2-3_FINAL'!E119+'Task 2-4_FINAL'!E119+'Task 2-5_FINAL'!E119+'Task 1-3'!E119</f>
        <v>0</v>
      </c>
      <c r="F119" s="219">
        <f>'Task 1-1_FINAL'!F119+'Task 1-2_FINAL'!F119+'Task 2-1_FINAL'!F119+'Task 3-1_FINAL'!F119+'Task 3-2_FINAL'!F119+'Task 3-3_FINAL'!F119+'Task 3-4_FINAL'!F119+'Task 3-5'!F119+'Task 2-2_FINAL'!F119+'Task 2-3_FINAL'!F119+'Task 2-4_FINAL'!F119+'Task 2-5_FINAL'!F119+'Task 1-3'!F119</f>
        <v>0</v>
      </c>
      <c r="G119" s="219">
        <f>'Task 1-1_FINAL'!G119+'Task 1-2_FINAL'!G119+'Task 2-1_FINAL'!G119+'Task 3-1_FINAL'!G119+'Task 3-2_FINAL'!G119+'Task 3-3_FINAL'!G119+'Task 3-4_FINAL'!G119+'Task 3-5'!G119+'Task 2-2_FINAL'!G119+'Task 2-3_FINAL'!G119+'Task 2-4_FINAL'!G119+'Task 2-5_FINAL'!G119+'Task 1-3'!G119</f>
        <v>0</v>
      </c>
      <c r="H119" s="219">
        <f>'Task 1-1_FINAL'!H119+'Task 1-2_FINAL'!H119+'Task 2-1_FINAL'!H119+'Task 3-1_FINAL'!H119+'Task 3-2_FINAL'!H119+'Task 3-3_FINAL'!H119+'Task 3-4_FINAL'!H119+'Task 3-5'!H119+'Task 2-2_FINAL'!H119+'Task 2-3_FINAL'!H119+'Task 2-4_FINAL'!H119+'Task 2-5_FINAL'!H119+'Task 1-3'!H119</f>
        <v>0</v>
      </c>
      <c r="I119" s="219">
        <f>'Task 1-1_FINAL'!I119+'Task 1-2_FINAL'!I119+'Task 2-1_FINAL'!I119+'Task 3-1_FINAL'!I119+'Task 3-2_FINAL'!I119+'Task 3-3_FINAL'!I119+'Task 3-4_FINAL'!I119+'Task 3-5'!I119+'Task 2-2_FINAL'!I119+'Task 2-3_FINAL'!I119+'Task 2-4_FINAL'!I119+'Task 2-5_FINAL'!I119+'Task 1-3'!I119</f>
        <v>0</v>
      </c>
      <c r="J119" s="219">
        <f>'Task 1-1_FINAL'!J119+'Task 1-2_FINAL'!J119+'Task 2-1_FINAL'!J119+'Task 3-1_FINAL'!J119+'Task 3-2_FINAL'!J119+'Task 3-3_FINAL'!J119+'Task 3-4_FINAL'!J119+'Task 3-5'!J119+'Task 2-2_FINAL'!J119+'Task 2-3_FINAL'!J119+'Task 2-4_FINAL'!J119+'Task 2-5_FINAL'!J119+'Task 1-3'!J119</f>
        <v>0</v>
      </c>
      <c r="K119" s="219">
        <f>'Task 1-1_FINAL'!K119+'Task 1-2_FINAL'!K119+'Task 2-1_FINAL'!K119+'Task 3-1_FINAL'!K119+'Task 3-2_FINAL'!K119+'Task 3-3_FINAL'!K119+'Task 3-4_FINAL'!K119+'Task 3-5'!K119+'Task 2-2_FINAL'!K119+'Task 2-3_FINAL'!K119+'Task 2-4_FINAL'!K119+'Task 2-5_FINAL'!K119+'Task 1-3'!K119</f>
        <v>0</v>
      </c>
      <c r="L119" s="219">
        <f>'Task 1-1_FINAL'!L119+'Task 1-2_FINAL'!L119+'Task 2-1_FINAL'!L119+'Task 3-1_FINAL'!L119+'Task 3-2_FINAL'!L119+'Task 3-3_FINAL'!L119+'Task 3-4_FINAL'!L119+'Task 3-5'!L119+'Task 2-2_FINAL'!L119+'Task 2-3_FINAL'!L119+'Task 2-4_FINAL'!L119+'Task 2-5_FINAL'!L119+'Task 1-3'!L119</f>
        <v>0</v>
      </c>
      <c r="N119" s="219">
        <f>'Task 1-1_FINAL'!N119+'Task 1-2_FINAL'!N119+'Task 2-1_FINAL'!N119+'Task 3-1_FINAL'!N119+'Task 3-2_FINAL'!N119+'Task 3-3_FINAL'!N119+'Task 3-4_FINAL'!N119+'Task 3-5'!N119+'Task 2-2_FINAL'!N119+'Task 2-3_FINAL'!N119+'Task 2-4_FINAL'!N119+'Task 2-5_FINAL'!N119+'Task 1-3'!N119</f>
        <v>0</v>
      </c>
      <c r="O119" s="18">
        <f t="shared" si="9"/>
        <v>0</v>
      </c>
    </row>
    <row r="120" spans="1:15" s="15" customFormat="1" ht="12.75" x14ac:dyDescent="0.4">
      <c r="A120" s="268" t="s">
        <v>54</v>
      </c>
      <c r="B120" s="268"/>
      <c r="C120" s="118">
        <f>SUM(C102:C119)</f>
        <v>10742.18</v>
      </c>
      <c r="D120" s="118">
        <f t="shared" ref="D120:L120" si="10">SUM(D102:D119)</f>
        <v>9944</v>
      </c>
      <c r="E120" s="118">
        <f t="shared" si="10"/>
        <v>525316.85999999987</v>
      </c>
      <c r="F120" s="118">
        <f t="shared" si="10"/>
        <v>573338</v>
      </c>
      <c r="G120" s="118">
        <f t="shared" si="10"/>
        <v>10690</v>
      </c>
      <c r="H120" s="118">
        <f t="shared" si="10"/>
        <v>11644</v>
      </c>
      <c r="I120" s="118">
        <f t="shared" si="10"/>
        <v>369428</v>
      </c>
      <c r="J120" s="118">
        <f t="shared" si="10"/>
        <v>917078.85999999987</v>
      </c>
      <c r="K120" s="118">
        <f t="shared" si="10"/>
        <v>996899.37</v>
      </c>
      <c r="L120" s="118">
        <f t="shared" si="10"/>
        <v>0</v>
      </c>
      <c r="N120" s="89">
        <f>SUM(N102:N119)</f>
        <v>9944</v>
      </c>
      <c r="O120" s="198">
        <f>SUM(O102:O119)</f>
        <v>798.18000000000075</v>
      </c>
    </row>
    <row r="121" spans="1:15" s="15" customFormat="1" ht="12.75" x14ac:dyDescent="0.4">
      <c r="A121" s="267"/>
      <c r="B121" s="267"/>
      <c r="C121" s="128"/>
      <c r="D121" s="128"/>
      <c r="E121" s="128"/>
      <c r="F121" s="128"/>
      <c r="G121" s="128"/>
      <c r="H121" s="128"/>
      <c r="I121" s="128"/>
      <c r="J121" s="128"/>
      <c r="K121" s="128"/>
      <c r="L121" s="128"/>
      <c r="N121" s="128"/>
      <c r="O121" s="14"/>
    </row>
    <row r="122" spans="1:15" s="15" customFormat="1" x14ac:dyDescent="0.4">
      <c r="A122" s="266" t="s">
        <v>57</v>
      </c>
      <c r="B122" s="266"/>
      <c r="C122" s="89">
        <f t="shared" ref="C122:L122" si="11">C78+C99+C120</f>
        <v>36890.61</v>
      </c>
      <c r="D122" s="89">
        <f t="shared" si="11"/>
        <v>34073</v>
      </c>
      <c r="E122" s="89">
        <f t="shared" si="11"/>
        <v>1791163.4</v>
      </c>
      <c r="F122" s="89">
        <f t="shared" si="11"/>
        <v>1954315</v>
      </c>
      <c r="G122" s="89">
        <f t="shared" si="11"/>
        <v>36458</v>
      </c>
      <c r="H122" s="89">
        <f t="shared" si="11"/>
        <v>39515</v>
      </c>
      <c r="I122" s="89">
        <f t="shared" si="11"/>
        <v>1290059</v>
      </c>
      <c r="J122" s="89">
        <f t="shared" si="11"/>
        <v>3157195.4</v>
      </c>
      <c r="K122" s="89">
        <f t="shared" si="11"/>
        <v>3415099.41</v>
      </c>
      <c r="L122" s="89">
        <f t="shared" si="11"/>
        <v>0</v>
      </c>
      <c r="N122" s="89">
        <f>N78+N99+N120</f>
        <v>34073</v>
      </c>
      <c r="O122" s="26">
        <f>O78+O99+O120</f>
        <v>2817.6100000000006</v>
      </c>
    </row>
    <row r="123" spans="1:15" s="15" customFormat="1" ht="12.75" x14ac:dyDescent="0.4">
      <c r="A123" s="267"/>
      <c r="B123" s="267"/>
      <c r="C123" s="128"/>
      <c r="D123" s="128"/>
      <c r="E123" s="128"/>
      <c r="F123" s="128"/>
      <c r="G123" s="128"/>
      <c r="H123" s="128"/>
      <c r="I123" s="128"/>
      <c r="J123" s="128"/>
      <c r="K123" s="128"/>
      <c r="L123" s="128"/>
      <c r="N123" s="128"/>
      <c r="O123" s="14"/>
    </row>
    <row r="124" spans="1:15" s="15" customFormat="1" x14ac:dyDescent="0.4">
      <c r="A124" s="265" t="s">
        <v>55</v>
      </c>
      <c r="B124" s="265"/>
      <c r="C124" s="128"/>
      <c r="D124" s="128"/>
      <c r="E124" s="128"/>
      <c r="F124" s="128"/>
      <c r="G124" s="128"/>
      <c r="H124" s="128"/>
      <c r="I124" s="128"/>
      <c r="J124" s="128"/>
      <c r="K124" s="128"/>
      <c r="L124" s="128"/>
      <c r="N124" s="128"/>
      <c r="O124" s="53"/>
    </row>
    <row r="125" spans="1:15" s="15" customFormat="1" ht="12.75" x14ac:dyDescent="0.4">
      <c r="A125" s="260" t="s">
        <v>59</v>
      </c>
      <c r="B125" s="260"/>
      <c r="C125" s="219">
        <f>'Task 1-1_FINAL'!C125+'Task 1-2_FINAL'!C125+'Task 2-1_FINAL'!C125+'Task 3-1_FINAL'!C125+'Task 3-2_FINAL'!C125+'Task 3-3_FINAL'!C125+'Task 3-4_FINAL'!C125+'Task 3-5'!C125+'Task 2-2_FINAL'!C125+'Task 2-3_FINAL'!C125+'Task 2-4_FINAL'!C125+'Task 2-5_FINAL'!C125+'Task 1-3'!C125</f>
        <v>3915</v>
      </c>
      <c r="D125" s="219">
        <f>'Task 1-1_FINAL'!D125+'Task 1-2_FINAL'!D125+'Task 2-1_FINAL'!D125+'Task 3-1_FINAL'!D125+'Task 3-2_FINAL'!D125+'Task 3-3_FINAL'!D125+'Task 3-4_FINAL'!D125+'Task 3-5'!D125+'Task 2-2_FINAL'!D125+'Task 2-3_FINAL'!D125+'Task 2-4_FINAL'!D125+'Task 2-5_FINAL'!D125+'Task 1-3'!D125</f>
        <v>0</v>
      </c>
      <c r="E125" s="219">
        <f>'Task 1-1_FINAL'!E125+'Task 1-2_FINAL'!E125+'Task 2-1_FINAL'!E125+'Task 3-1_FINAL'!E125+'Task 3-2_FINAL'!E125+'Task 3-3_FINAL'!E125+'Task 3-4_FINAL'!E125+'Task 3-5'!E125+'Task 2-2_FINAL'!E125+'Task 2-3_FINAL'!E125+'Task 2-4_FINAL'!E125+'Task 2-5_FINAL'!E125+'Task 1-3'!E125</f>
        <v>18113.14</v>
      </c>
      <c r="F125" s="219">
        <f>'Task 1-1_FINAL'!F125+'Task 1-2_FINAL'!F125+'Task 2-1_FINAL'!F125+'Task 3-1_FINAL'!F125+'Task 3-2_FINAL'!F125+'Task 3-3_FINAL'!F125+'Task 3-4_FINAL'!F125+'Task 3-5'!F125+'Task 2-2_FINAL'!F125+'Task 2-3_FINAL'!F125+'Task 2-4_FINAL'!F125+'Task 2-5_FINAL'!F125+'Task 1-3'!F125</f>
        <v>39525</v>
      </c>
      <c r="G125" s="219">
        <f>'Task 1-1_FINAL'!G125+'Task 1-2_FINAL'!G125+'Task 2-1_FINAL'!G125+'Task 3-1_FINAL'!G125+'Task 3-2_FINAL'!G125+'Task 3-3_FINAL'!G125+'Task 3-4_FINAL'!G125+'Task 3-5'!G125+'Task 2-2_FINAL'!G125+'Task 2-3_FINAL'!G125+'Task 2-4_FINAL'!G125+'Task 2-5_FINAL'!G125+'Task 1-3'!G125</f>
        <v>1150</v>
      </c>
      <c r="H125" s="219">
        <f>'Task 1-1_FINAL'!H125+'Task 1-2_FINAL'!H125+'Task 2-1_FINAL'!H125+'Task 3-1_FINAL'!H125+'Task 3-2_FINAL'!H125+'Task 3-3_FINAL'!H125+'Task 3-4_FINAL'!H125+'Task 3-5'!H125+'Task 2-2_FINAL'!H125+'Task 2-3_FINAL'!H125+'Task 2-4_FINAL'!H125+'Task 2-5_FINAL'!H125+'Task 1-3'!H125</f>
        <v>0</v>
      </c>
      <c r="I125" s="219">
        <f>'Task 1-1_FINAL'!I125+'Task 1-2_FINAL'!I125+'Task 2-1_FINAL'!I125+'Task 3-1_FINAL'!I125+'Task 3-2_FINAL'!I125+'Task 3-3_FINAL'!I125+'Task 3-4_FINAL'!I125+'Task 3-5'!I125+'Task 2-2_FINAL'!I125+'Task 2-3_FINAL'!I125+'Task 2-4_FINAL'!I125+'Task 2-5_FINAL'!I125+'Task 1-3'!I125</f>
        <v>23028</v>
      </c>
      <c r="J125" s="219">
        <f>'Task 1-1_FINAL'!J125+'Task 1-2_FINAL'!J125+'Task 2-1_FINAL'!J125+'Task 3-1_FINAL'!J125+'Task 3-2_FINAL'!J125+'Task 3-3_FINAL'!J125+'Task 3-4_FINAL'!J125+'Task 3-5'!J125+'Task 2-2_FINAL'!J125+'Task 2-3_FINAL'!J125+'Task 2-4_FINAL'!J125+'Task 2-5_FINAL'!J125+'Task 1-3'!J125</f>
        <v>42291.14</v>
      </c>
      <c r="K125" s="219">
        <f>'Task 1-1_FINAL'!K125+'Task 1-2_FINAL'!K125+'Task 2-1_FINAL'!K125+'Task 3-1_FINAL'!K125+'Task 3-2_FINAL'!K125+'Task 3-3_FINAL'!K125+'Task 3-4_FINAL'!K125+'Task 3-5'!K125+'Task 2-2_FINAL'!K125+'Task 2-3_FINAL'!K125+'Task 2-4_FINAL'!K125+'Task 2-5_FINAL'!K125+'Task 1-3'!K125</f>
        <v>45907</v>
      </c>
      <c r="L125" s="219">
        <f>'Task 1-1_FINAL'!L125+'Task 1-2_FINAL'!L125+'Task 2-1_FINAL'!L125+'Task 3-1_FINAL'!L125+'Task 3-2_FINAL'!L125+'Task 3-3_FINAL'!L125+'Task 3-4_FINAL'!L125+'Task 3-5'!L125+'Task 2-2_FINAL'!L125+'Task 2-3_FINAL'!L125+'Task 2-4_FINAL'!L125+'Task 2-5_FINAL'!L125+'Task 1-3'!L125</f>
        <v>1566</v>
      </c>
      <c r="N125" s="219">
        <f>'Task 1-1_FINAL'!N125+'Task 1-2_FINAL'!N125+'Task 2-1_FINAL'!N125+'Task 3-1_FINAL'!N125+'Task 3-2_FINAL'!N125+'Task 3-3_FINAL'!N125+'Task 3-4_FINAL'!N125+'Task 3-5'!N125+'Task 2-2_FINAL'!N125+'Task 2-3_FINAL'!N125+'Task 2-4_FINAL'!N125+'Task 2-5_FINAL'!N125+'Task 1-3'!N125</f>
        <v>0</v>
      </c>
      <c r="O125" s="83">
        <f t="shared" ref="O125:O130" si="12">C125-N125</f>
        <v>3915</v>
      </c>
    </row>
    <row r="126" spans="1:15" s="15" customFormat="1" ht="12.75" x14ac:dyDescent="0.4">
      <c r="A126" s="260" t="s">
        <v>60</v>
      </c>
      <c r="B126" s="260"/>
      <c r="C126" s="219">
        <f>'Task 1-1_FINAL'!C126+'Task 1-2_FINAL'!C126+'Task 2-1_FINAL'!C126+'Task 3-1_FINAL'!C126+'Task 3-2_FINAL'!C126+'Task 3-3_FINAL'!C126+'Task 3-4_FINAL'!C126+'Task 3-5'!C126+'Task 2-2_FINAL'!C126+'Task 2-3_FINAL'!C126+'Task 2-4_FINAL'!C126+'Task 2-5_FINAL'!C126+'Task 1-3'!C126</f>
        <v>0</v>
      </c>
      <c r="D126" s="219">
        <f>'Task 1-1_FINAL'!D126+'Task 1-2_FINAL'!D126+'Task 2-1_FINAL'!D126+'Task 3-1_FINAL'!D126+'Task 3-2_FINAL'!D126+'Task 3-3_FINAL'!D126+'Task 3-4_FINAL'!D126+'Task 3-5'!D126+'Task 2-2_FINAL'!D126+'Task 2-3_FINAL'!D126+'Task 2-4_FINAL'!D126+'Task 2-5_FINAL'!D126+'Task 1-3'!D126</f>
        <v>47000</v>
      </c>
      <c r="E126" s="219">
        <f>'Task 1-1_FINAL'!E126+'Task 1-2_FINAL'!E126+'Task 2-1_FINAL'!E126+'Task 3-1_FINAL'!E126+'Task 3-2_FINAL'!E126+'Task 3-3_FINAL'!E126+'Task 3-4_FINAL'!E126+'Task 3-5'!E126+'Task 2-2_FINAL'!E126+'Task 2-3_FINAL'!E126+'Task 2-4_FINAL'!E126+'Task 2-5_FINAL'!E126+'Task 1-3'!E126</f>
        <v>345443</v>
      </c>
      <c r="F126" s="219">
        <f>'Task 1-1_FINAL'!F126+'Task 1-2_FINAL'!F126+'Task 2-1_FINAL'!F126+'Task 3-1_FINAL'!F126+'Task 3-2_FINAL'!F126+'Task 3-3_FINAL'!F126+'Task 3-4_FINAL'!F126+'Task 3-5'!F126+'Task 2-2_FINAL'!F126+'Task 2-3_FINAL'!F126+'Task 2-4_FINAL'!F126+'Task 2-5_FINAL'!F126+'Task 1-3'!F126</f>
        <v>567000</v>
      </c>
      <c r="G126" s="219">
        <f>'Task 1-1_FINAL'!G126+'Task 1-2_FINAL'!G126+'Task 2-1_FINAL'!G126+'Task 3-1_FINAL'!G126+'Task 3-2_FINAL'!G126+'Task 3-3_FINAL'!G126+'Task 3-4_FINAL'!G126+'Task 3-5'!G126+'Task 2-2_FINAL'!G126+'Task 2-3_FINAL'!G126+'Task 2-4_FINAL'!G126+'Task 2-5_FINAL'!G126+'Task 1-3'!G126</f>
        <v>46000</v>
      </c>
      <c r="H126" s="219">
        <f>'Task 1-1_FINAL'!H126+'Task 1-2_FINAL'!H126+'Task 2-1_FINAL'!H126+'Task 3-1_FINAL'!H126+'Task 3-2_FINAL'!H126+'Task 3-3_FINAL'!H126+'Task 3-4_FINAL'!H126+'Task 3-5'!H126+'Task 2-2_FINAL'!H126+'Task 2-3_FINAL'!H126+'Task 2-4_FINAL'!H126+'Task 2-5_FINAL'!H126+'Task 1-3'!H126</f>
        <v>0</v>
      </c>
      <c r="I126" s="219">
        <f>'Task 1-1_FINAL'!I126+'Task 1-2_FINAL'!I126+'Task 2-1_FINAL'!I126+'Task 3-1_FINAL'!I126+'Task 3-2_FINAL'!I126+'Task 3-3_FINAL'!I126+'Task 3-4_FINAL'!I126+'Task 3-5'!I126+'Task 2-2_FINAL'!I126+'Task 2-3_FINAL'!I126+'Task 2-4_FINAL'!I126+'Task 2-5_FINAL'!I126+'Task 1-3'!I126</f>
        <v>0</v>
      </c>
      <c r="J126" s="219">
        <f>'Task 1-1_FINAL'!J126+'Task 1-2_FINAL'!J126+'Task 2-1_FINAL'!J126+'Task 3-1_FINAL'!J126+'Task 3-2_FINAL'!J126+'Task 3-3_FINAL'!J126+'Task 3-4_FINAL'!J126+'Task 3-5'!J126+'Task 2-2_FINAL'!J126+'Task 2-3_FINAL'!J126+'Task 2-4_FINAL'!J126+'Task 2-5_FINAL'!J126+'Task 1-3'!J126</f>
        <v>391443</v>
      </c>
      <c r="K126" s="219">
        <f>'Task 1-1_FINAL'!K126+'Task 1-2_FINAL'!K126+'Task 2-1_FINAL'!K126+'Task 3-1_FINAL'!K126+'Task 3-2_FINAL'!K126+'Task 3-3_FINAL'!K126+'Task 3-4_FINAL'!K126+'Task 3-5'!K126+'Task 2-2_FINAL'!K126+'Task 2-3_FINAL'!K126+'Task 2-4_FINAL'!K126+'Task 2-5_FINAL'!K126+'Task 1-3'!K126</f>
        <v>380579</v>
      </c>
      <c r="L126" s="219">
        <f>'Task 1-1_FINAL'!L126+'Task 1-2_FINAL'!L126+'Task 2-1_FINAL'!L126+'Task 3-1_FINAL'!L126+'Task 3-2_FINAL'!L126+'Task 3-3_FINAL'!L126+'Task 3-4_FINAL'!L126+'Task 3-5'!L126+'Task 2-2_FINAL'!L126+'Task 2-3_FINAL'!L126+'Task 2-4_FINAL'!L126+'Task 2-5_FINAL'!L126+'Task 1-3'!L126</f>
        <v>45969.93</v>
      </c>
      <c r="N126" s="219">
        <f>'Task 1-1_FINAL'!N126+'Task 1-2_FINAL'!N126+'Task 2-1_FINAL'!N126+'Task 3-1_FINAL'!N126+'Task 3-2_FINAL'!N126+'Task 3-3_FINAL'!N126+'Task 3-4_FINAL'!N126+'Task 3-5'!N126+'Task 2-2_FINAL'!N126+'Task 2-3_FINAL'!N126+'Task 2-4_FINAL'!N126+'Task 2-5_FINAL'!N126+'Task 1-3'!N126</f>
        <v>47000</v>
      </c>
      <c r="O126" s="83">
        <f t="shared" si="12"/>
        <v>-47000</v>
      </c>
    </row>
    <row r="127" spans="1:15" s="15" customFormat="1" ht="12.75" x14ac:dyDescent="0.4">
      <c r="A127" s="260" t="s">
        <v>61</v>
      </c>
      <c r="B127" s="260"/>
      <c r="C127" s="219">
        <f>'Task 1-1_FINAL'!C127+'Task 1-2_FINAL'!C127+'Task 2-1_FINAL'!C127+'Task 3-1_FINAL'!C127+'Task 3-2_FINAL'!C127+'Task 3-3_FINAL'!C127+'Task 3-4_FINAL'!C127+'Task 3-5'!C127+'Task 2-2_FINAL'!C127+'Task 2-3_FINAL'!C127+'Task 2-4_FINAL'!C127+'Task 2-5_FINAL'!C127+'Task 1-3'!C127</f>
        <v>4949.0600000000004</v>
      </c>
      <c r="D127" s="219">
        <f>'Task 1-1_FINAL'!D127+'Task 1-2_FINAL'!D127+'Task 2-1_FINAL'!D127+'Task 3-1_FINAL'!D127+'Task 3-2_FINAL'!D127+'Task 3-3_FINAL'!D127+'Task 3-4_FINAL'!D127+'Task 3-5'!D127+'Task 2-2_FINAL'!D127+'Task 2-3_FINAL'!D127+'Task 2-4_FINAL'!D127+'Task 2-5_FINAL'!D127+'Task 1-3'!D127</f>
        <v>5000</v>
      </c>
      <c r="E127" s="219">
        <f>'Task 1-1_FINAL'!E127+'Task 1-2_FINAL'!E127+'Task 2-1_FINAL'!E127+'Task 3-1_FINAL'!E127+'Task 3-2_FINAL'!E127+'Task 3-3_FINAL'!E127+'Task 3-4_FINAL'!E127+'Task 3-5'!E127+'Task 2-2_FINAL'!E127+'Task 2-3_FINAL'!E127+'Task 2-4_FINAL'!E127+'Task 2-5_FINAL'!E127+'Task 1-3'!E127</f>
        <v>207699.19999999995</v>
      </c>
      <c r="F127" s="219">
        <f>'Task 1-1_FINAL'!F127+'Task 1-2_FINAL'!F127+'Task 2-1_FINAL'!F127+'Task 3-1_FINAL'!F127+'Task 3-2_FINAL'!F127+'Task 3-3_FINAL'!F127+'Task 3-4_FINAL'!F127+'Task 3-5'!F127+'Task 2-2_FINAL'!F127+'Task 2-3_FINAL'!F127+'Task 2-4_FINAL'!F127+'Task 2-5_FINAL'!F127+'Task 1-3'!F127</f>
        <v>723076</v>
      </c>
      <c r="G127" s="219">
        <f>'Task 1-1_FINAL'!G127+'Task 1-2_FINAL'!G127+'Task 2-1_FINAL'!G127+'Task 3-1_FINAL'!G127+'Task 3-2_FINAL'!G127+'Task 3-3_FINAL'!G127+'Task 3-4_FINAL'!G127+'Task 3-5'!G127+'Task 2-2_FINAL'!G127+'Task 2-3_FINAL'!G127+'Task 2-4_FINAL'!G127+'Task 2-5_FINAL'!G127+'Task 1-3'!G127</f>
        <v>5000</v>
      </c>
      <c r="H127" s="219">
        <f>'Task 1-1_FINAL'!H127+'Task 1-2_FINAL'!H127+'Task 2-1_FINAL'!H127+'Task 3-1_FINAL'!H127+'Task 3-2_FINAL'!H127+'Task 3-3_FINAL'!H127+'Task 3-4_FINAL'!H127+'Task 3-5'!H127+'Task 2-2_FINAL'!H127+'Task 2-3_FINAL'!H127+'Task 2-4_FINAL'!H127+'Task 2-5_FINAL'!H127+'Task 1-3'!H127</f>
        <v>5000</v>
      </c>
      <c r="I127" s="219">
        <f>'Task 1-1_FINAL'!I127+'Task 1-2_FINAL'!I127+'Task 2-1_FINAL'!I127+'Task 3-1_FINAL'!I127+'Task 3-2_FINAL'!I127+'Task 3-3_FINAL'!I127+'Task 3-4_FINAL'!I127+'Task 3-5'!I127+'Task 2-2_FINAL'!I127+'Task 2-3_FINAL'!I127+'Task 2-4_FINAL'!I127+'Task 2-5_FINAL'!I127+'Task 1-3'!I127</f>
        <v>354280</v>
      </c>
      <c r="J127" s="219">
        <f>'Task 1-1_FINAL'!J127+'Task 1-2_FINAL'!J127+'Task 2-1_FINAL'!J127+'Task 3-1_FINAL'!J127+'Task 3-2_FINAL'!J127+'Task 3-3_FINAL'!J127+'Task 3-4_FINAL'!J127+'Task 3-5'!J127+'Task 2-2_FINAL'!J127+'Task 2-3_FINAL'!J127+'Task 2-4_FINAL'!J127+'Task 2-5_FINAL'!J127+'Task 1-3'!J127</f>
        <v>571979.19999999995</v>
      </c>
      <c r="K127" s="219">
        <f>'Task 1-1_FINAL'!K127+'Task 1-2_FINAL'!K127+'Task 2-1_FINAL'!K127+'Task 3-1_FINAL'!K127+'Task 3-2_FINAL'!K127+'Task 3-3_FINAL'!K127+'Task 3-4_FINAL'!K127+'Task 3-5'!K127+'Task 2-2_FINAL'!K127+'Task 2-3_FINAL'!K127+'Task 2-4_FINAL'!K127+'Task 2-5_FINAL'!K127+'Task 1-3'!K127</f>
        <v>806933.81</v>
      </c>
      <c r="L127" s="219">
        <f>'Task 1-1_FINAL'!L127+'Task 1-2_FINAL'!L127+'Task 2-1_FINAL'!L127+'Task 3-1_FINAL'!L127+'Task 3-2_FINAL'!L127+'Task 3-3_FINAL'!L127+'Task 3-4_FINAL'!L127+'Task 3-5'!L127+'Task 2-2_FINAL'!L127+'Task 2-3_FINAL'!L127+'Task 2-4_FINAL'!L127+'Task 2-5_FINAL'!L127+'Task 1-3'!L127</f>
        <v>0</v>
      </c>
      <c r="N127" s="219">
        <f>'Task 1-1_FINAL'!N127+'Task 1-2_FINAL'!N127+'Task 2-1_FINAL'!N127+'Task 3-1_FINAL'!N127+'Task 3-2_FINAL'!N127+'Task 3-3_FINAL'!N127+'Task 3-4_FINAL'!N127+'Task 3-5'!N127+'Task 2-2_FINAL'!N127+'Task 2-3_FINAL'!N127+'Task 2-4_FINAL'!N127+'Task 2-5_FINAL'!N127+'Task 1-3'!N127</f>
        <v>5000</v>
      </c>
      <c r="O127" s="83">
        <f t="shared" si="12"/>
        <v>-50.9399999999996</v>
      </c>
    </row>
    <row r="128" spans="1:15" s="15" customFormat="1" ht="12.75" x14ac:dyDescent="0.4">
      <c r="A128" s="260" t="s">
        <v>62</v>
      </c>
      <c r="B128" s="260"/>
      <c r="C128" s="219">
        <f>'Task 1-1_FINAL'!C128+'Task 1-2_FINAL'!C128+'Task 2-1_FINAL'!C128+'Task 3-1_FINAL'!C128+'Task 3-2_FINAL'!C128+'Task 3-3_FINAL'!C128+'Task 3-4_FINAL'!C128+'Task 3-5'!C128+'Task 2-2_FINAL'!C128+'Task 2-3_FINAL'!C128+'Task 2-4_FINAL'!C128+'Task 2-5_FINAL'!C128+'Task 1-3'!C128</f>
        <v>7040.75</v>
      </c>
      <c r="D128" s="219">
        <f>'Task 1-1_FINAL'!D128+'Task 1-2_FINAL'!D128+'Task 2-1_FINAL'!D128+'Task 3-1_FINAL'!D128+'Task 3-2_FINAL'!D128+'Task 3-3_FINAL'!D128+'Task 3-4_FINAL'!D128+'Task 3-5'!D128+'Task 2-2_FINAL'!D128+'Task 2-3_FINAL'!D128+'Task 2-4_FINAL'!D128+'Task 2-5_FINAL'!D128+'Task 1-3'!D128</f>
        <v>67855</v>
      </c>
      <c r="E128" s="219">
        <f>'Task 1-1_FINAL'!E128+'Task 1-2_FINAL'!E128+'Task 2-1_FINAL'!E128+'Task 3-1_FINAL'!E128+'Task 3-2_FINAL'!E128+'Task 3-3_FINAL'!E128+'Task 3-4_FINAL'!E128+'Task 3-5'!E128+'Task 2-2_FINAL'!E128+'Task 2-3_FINAL'!E128+'Task 2-4_FINAL'!E128+'Task 2-5_FINAL'!E128+'Task 1-3'!E128</f>
        <v>255957.74</v>
      </c>
      <c r="F128" s="219">
        <f>'Task 1-1_FINAL'!F128+'Task 1-2_FINAL'!F128+'Task 2-1_FINAL'!F128+'Task 3-1_FINAL'!F128+'Task 3-2_FINAL'!F128+'Task 3-3_FINAL'!F128+'Task 3-4_FINAL'!F128+'Task 3-5'!F128+'Task 2-2_FINAL'!F128+'Task 2-3_FINAL'!F128+'Task 2-4_FINAL'!F128+'Task 2-5_FINAL'!F128+'Task 1-3'!F128</f>
        <v>277739</v>
      </c>
      <c r="G128" s="219">
        <f>'Task 1-1_FINAL'!G128+'Task 1-2_FINAL'!G128+'Task 2-1_FINAL'!G128+'Task 3-1_FINAL'!G128+'Task 3-2_FINAL'!G128+'Task 3-3_FINAL'!G128+'Task 3-4_FINAL'!G128+'Task 3-5'!G128+'Task 2-2_FINAL'!G128+'Task 2-3_FINAL'!G128+'Task 2-4_FINAL'!G128+'Task 2-5_FINAL'!G128+'Task 1-3'!G128</f>
        <v>145855</v>
      </c>
      <c r="H128" s="219">
        <f>'Task 1-1_FINAL'!H128+'Task 1-2_FINAL'!H128+'Task 2-1_FINAL'!H128+'Task 3-1_FINAL'!H128+'Task 3-2_FINAL'!H128+'Task 3-3_FINAL'!H128+'Task 3-4_FINAL'!H128+'Task 3-5'!H128+'Task 2-2_FINAL'!H128+'Task 2-3_FINAL'!H128+'Task 2-4_FINAL'!H128+'Task 2-5_FINAL'!H128+'Task 1-3'!H128</f>
        <v>100000</v>
      </c>
      <c r="I128" s="219">
        <f>'Task 1-1_FINAL'!I128+'Task 1-2_FINAL'!I128+'Task 2-1_FINAL'!I128+'Task 3-1_FINAL'!I128+'Task 3-2_FINAL'!I128+'Task 3-3_FINAL'!I128+'Task 3-4_FINAL'!I128+'Task 3-5'!I128+'Task 2-2_FINAL'!I128+'Task 2-3_FINAL'!I128+'Task 2-4_FINAL'!I128+'Task 2-5_FINAL'!I128+'Task 1-3'!I128</f>
        <v>0</v>
      </c>
      <c r="J128" s="219">
        <f>'Task 1-1_FINAL'!J128+'Task 1-2_FINAL'!J128+'Task 2-1_FINAL'!J128+'Task 3-1_FINAL'!J128+'Task 3-2_FINAL'!J128+'Task 3-3_FINAL'!J128+'Task 3-4_FINAL'!J128+'Task 3-5'!J128+'Task 2-2_FINAL'!J128+'Task 2-3_FINAL'!J128+'Task 2-4_FINAL'!J128+'Task 2-5_FINAL'!J128+'Task 1-3'!J128</f>
        <v>501812.74000000005</v>
      </c>
      <c r="K128" s="219">
        <f>'Task 1-1_FINAL'!K128+'Task 1-2_FINAL'!K128+'Task 2-1_FINAL'!K128+'Task 3-1_FINAL'!K128+'Task 3-2_FINAL'!K128+'Task 3-3_FINAL'!K128+'Task 3-4_FINAL'!K128+'Task 3-5'!K128+'Task 2-2_FINAL'!K128+'Task 2-3_FINAL'!K128+'Task 2-4_FINAL'!K128+'Task 2-5_FINAL'!K128+'Task 1-3'!K128</f>
        <v>212292.49</v>
      </c>
      <c r="L128" s="219">
        <f>'Task 1-1_FINAL'!L128+'Task 1-2_FINAL'!L128+'Task 2-1_FINAL'!L128+'Task 3-1_FINAL'!L128+'Task 3-2_FINAL'!L128+'Task 3-3_FINAL'!L128+'Task 3-4_FINAL'!L128+'Task 3-5'!L128+'Task 2-2_FINAL'!L128+'Task 2-3_FINAL'!L128+'Task 2-4_FINAL'!L128+'Task 2-5_FINAL'!L128+'Task 1-3'!L128</f>
        <v>131203.53999999998</v>
      </c>
      <c r="N128" s="219">
        <f>'Task 1-1_FINAL'!N128+'Task 1-2_FINAL'!N128+'Task 2-1_FINAL'!N128+'Task 3-1_FINAL'!N128+'Task 3-2_FINAL'!N128+'Task 3-3_FINAL'!N128+'Task 3-4_FINAL'!N128+'Task 3-5'!N128+'Task 2-2_FINAL'!N128+'Task 2-3_FINAL'!N128+'Task 2-4_FINAL'!N128+'Task 2-5_FINAL'!N128+'Task 1-3'!N128</f>
        <v>67855</v>
      </c>
      <c r="O128" s="83">
        <f t="shared" si="12"/>
        <v>-60814.25</v>
      </c>
    </row>
    <row r="129" spans="1:15" s="15" customFormat="1" ht="12.75" x14ac:dyDescent="0.4">
      <c r="A129" s="260" t="s">
        <v>63</v>
      </c>
      <c r="B129" s="260"/>
      <c r="C129" s="219">
        <f>'Task 1-1_FINAL'!C129+'Task 1-2_FINAL'!C129+'Task 2-1_FINAL'!C129+'Task 3-1_FINAL'!C129+'Task 3-2_FINAL'!C129+'Task 3-3_FINAL'!C129+'Task 3-4_FINAL'!C129+'Task 3-5'!C129+'Task 2-2_FINAL'!C129+'Task 2-3_FINAL'!C129+'Task 2-4_FINAL'!C129+'Task 2-5_FINAL'!C129+'Task 1-3'!C129</f>
        <v>13993.66</v>
      </c>
      <c r="D129" s="219">
        <f>'Task 1-1_FINAL'!D129+'Task 1-2_FINAL'!D129+'Task 2-1_FINAL'!D129+'Task 3-1_FINAL'!D129+'Task 3-2_FINAL'!D129+'Task 3-3_FINAL'!D129+'Task 3-4_FINAL'!D129+'Task 3-5'!D129+'Task 2-2_FINAL'!D129+'Task 2-3_FINAL'!D129+'Task 2-4_FINAL'!D129+'Task 2-5_FINAL'!D129+'Task 1-3'!D129</f>
        <v>15500</v>
      </c>
      <c r="E129" s="219">
        <f>'Task 1-1_FINAL'!E129+'Task 1-2_FINAL'!E129+'Task 2-1_FINAL'!E129+'Task 3-1_FINAL'!E129+'Task 3-2_FINAL'!E129+'Task 3-3_FINAL'!E129+'Task 3-4_FINAL'!E129+'Task 3-5'!E129+'Task 2-2_FINAL'!E129+'Task 2-3_FINAL'!E129+'Task 2-4_FINAL'!E129+'Task 2-5_FINAL'!E129+'Task 1-3'!E129</f>
        <v>528989.41999999993</v>
      </c>
      <c r="F129" s="219">
        <f>'Task 1-1_FINAL'!F129+'Task 1-2_FINAL'!F129+'Task 2-1_FINAL'!F129+'Task 3-1_FINAL'!F129+'Task 3-2_FINAL'!F129+'Task 3-3_FINAL'!F129+'Task 3-4_FINAL'!F129+'Task 3-5'!F129+'Task 2-2_FINAL'!F129+'Task 2-3_FINAL'!F129+'Task 2-4_FINAL'!F129+'Task 2-5_FINAL'!F129+'Task 1-3'!F129</f>
        <v>797510</v>
      </c>
      <c r="G129" s="219">
        <f>'Task 1-1_FINAL'!G129+'Task 1-2_FINAL'!G129+'Task 2-1_FINAL'!G129+'Task 3-1_FINAL'!G129+'Task 3-2_FINAL'!G129+'Task 3-3_FINAL'!G129+'Task 3-4_FINAL'!G129+'Task 3-5'!G129+'Task 2-2_FINAL'!G129+'Task 2-3_FINAL'!G129+'Task 2-4_FINAL'!G129+'Task 2-5_FINAL'!G129+'Task 1-3'!G129</f>
        <v>10300</v>
      </c>
      <c r="H129" s="219">
        <f>'Task 1-1_FINAL'!H129+'Task 1-2_FINAL'!H129+'Task 2-1_FINAL'!H129+'Task 3-1_FINAL'!H129+'Task 3-2_FINAL'!H129+'Task 3-3_FINAL'!H129+'Task 3-4_FINAL'!H129+'Task 3-5'!H129+'Task 2-2_FINAL'!H129+'Task 2-3_FINAL'!H129+'Task 2-4_FINAL'!H129+'Task 2-5_FINAL'!H129+'Task 1-3'!H129</f>
        <v>10000</v>
      </c>
      <c r="I129" s="219">
        <f>'Task 1-1_FINAL'!I129+'Task 1-2_FINAL'!I129+'Task 2-1_FINAL'!I129+'Task 3-1_FINAL'!I129+'Task 3-2_FINAL'!I129+'Task 3-3_FINAL'!I129+'Task 3-4_FINAL'!I129+'Task 3-5'!I129+'Task 2-2_FINAL'!I129+'Task 2-3_FINAL'!I129+'Task 2-4_FINAL'!I129+'Task 2-5_FINAL'!I129+'Task 1-3'!I129</f>
        <v>483200.71</v>
      </c>
      <c r="J129" s="219">
        <f>'Task 1-1_FINAL'!J129+'Task 1-2_FINAL'!J129+'Task 2-1_FINAL'!J129+'Task 3-1_FINAL'!J129+'Task 3-2_FINAL'!J129+'Task 3-3_FINAL'!J129+'Task 3-4_FINAL'!J129+'Task 3-5'!J129+'Task 2-2_FINAL'!J129+'Task 2-3_FINAL'!J129+'Task 2-4_FINAL'!J129+'Task 2-5_FINAL'!J129+'Task 1-3'!J129</f>
        <v>1032490.1299999999</v>
      </c>
      <c r="K129" s="219">
        <f>'Task 1-1_FINAL'!K129+'Task 1-2_FINAL'!K129+'Task 2-1_FINAL'!K129+'Task 3-1_FINAL'!K129+'Task 3-2_FINAL'!K129+'Task 3-3_FINAL'!K129+'Task 3-4_FINAL'!K129+'Task 3-5'!K129+'Task 2-2_FINAL'!K129+'Task 2-3_FINAL'!K129+'Task 2-4_FINAL'!K129+'Task 2-5_FINAL'!K129+'Task 1-3'!K129</f>
        <v>1293570.31</v>
      </c>
      <c r="L129" s="219">
        <f>'Task 1-1_FINAL'!L129+'Task 1-2_FINAL'!L129+'Task 2-1_FINAL'!L129+'Task 3-1_FINAL'!L129+'Task 3-2_FINAL'!L129+'Task 3-3_FINAL'!L129+'Task 3-4_FINAL'!L129+'Task 3-5'!L129+'Task 2-2_FINAL'!L129+'Task 2-3_FINAL'!L129+'Task 2-4_FINAL'!L129+'Task 2-5_FINAL'!L129+'Task 1-3'!L129</f>
        <v>31995.96</v>
      </c>
      <c r="N129" s="219">
        <f>'Task 1-1_FINAL'!N129+'Task 1-2_FINAL'!N129+'Task 2-1_FINAL'!N129+'Task 3-1_FINAL'!N129+'Task 3-2_FINAL'!N129+'Task 3-3_FINAL'!N129+'Task 3-4_FINAL'!N129+'Task 3-5'!N129+'Task 2-2_FINAL'!N129+'Task 2-3_FINAL'!N129+'Task 2-4_FINAL'!N129+'Task 2-5_FINAL'!N129+'Task 1-3'!N129</f>
        <v>15500</v>
      </c>
      <c r="O129" s="83">
        <f t="shared" si="12"/>
        <v>-1506.3400000000001</v>
      </c>
    </row>
    <row r="130" spans="1:15" s="15" customFormat="1" ht="12.75" x14ac:dyDescent="0.4">
      <c r="A130" s="260" t="s">
        <v>64</v>
      </c>
      <c r="B130" s="260"/>
      <c r="C130" s="219">
        <f>'Task 1-1_FINAL'!C130+'Task 1-2_FINAL'!C130+'Task 2-1_FINAL'!C130+'Task 3-1_FINAL'!C130+'Task 3-2_FINAL'!C130+'Task 3-3_FINAL'!C130+'Task 3-4_FINAL'!C130+'Task 3-5'!C130+'Task 2-2_FINAL'!C130+'Task 2-3_FINAL'!C130+'Task 2-4_FINAL'!C130+'Task 2-5_FINAL'!C130+'Task 1-3'!C130</f>
        <v>14733.39</v>
      </c>
      <c r="D130" s="219">
        <f>'Task 1-1_FINAL'!D130+'Task 1-2_FINAL'!D130+'Task 2-1_FINAL'!D130+'Task 3-1_FINAL'!D130+'Task 3-2_FINAL'!D130+'Task 3-3_FINAL'!D130+'Task 3-4_FINAL'!D130+'Task 3-5'!D130+'Task 2-2_FINAL'!D130+'Task 2-3_FINAL'!D130+'Task 2-4_FINAL'!D130+'Task 2-5_FINAL'!D130+'Task 1-3'!D130</f>
        <v>15000</v>
      </c>
      <c r="E130" s="219">
        <f>'Task 1-1_FINAL'!E130+'Task 1-2_FINAL'!E130+'Task 2-1_FINAL'!E130+'Task 3-1_FINAL'!E130+'Task 3-2_FINAL'!E130+'Task 3-3_FINAL'!E130+'Task 3-4_FINAL'!E130+'Task 3-5'!E130+'Task 2-2_FINAL'!E130+'Task 2-3_FINAL'!E130+'Task 2-4_FINAL'!E130+'Task 2-5_FINAL'!E130+'Task 1-3'!E130</f>
        <v>860778.38</v>
      </c>
      <c r="F130" s="219">
        <f>'Task 1-1_FINAL'!F130+'Task 1-2_FINAL'!F130+'Task 2-1_FINAL'!F130+'Task 3-1_FINAL'!F130+'Task 3-2_FINAL'!F130+'Task 3-3_FINAL'!F130+'Task 3-4_FINAL'!F130+'Task 3-5'!F130+'Task 2-2_FINAL'!F130+'Task 2-3_FINAL'!F130+'Task 2-4_FINAL'!F130+'Task 2-5_FINAL'!F130+'Task 1-3'!F130</f>
        <v>1145613</v>
      </c>
      <c r="G130" s="219">
        <f>'Task 1-1_FINAL'!G130+'Task 1-2_FINAL'!G130+'Task 2-1_FINAL'!G130+'Task 3-1_FINAL'!G130+'Task 3-2_FINAL'!G130+'Task 3-3_FINAL'!G130+'Task 3-4_FINAL'!G130+'Task 3-5'!G130+'Task 2-2_FINAL'!G130+'Task 2-3_FINAL'!G130+'Task 2-4_FINAL'!G130+'Task 2-5_FINAL'!G130+'Task 1-3'!G130</f>
        <v>20000</v>
      </c>
      <c r="H130" s="219">
        <f>'Task 1-1_FINAL'!H130+'Task 1-2_FINAL'!H130+'Task 2-1_FINAL'!H130+'Task 3-1_FINAL'!H130+'Task 3-2_FINAL'!H130+'Task 3-3_FINAL'!H130+'Task 3-4_FINAL'!H130+'Task 3-5'!H130+'Task 2-2_FINAL'!H130+'Task 2-3_FINAL'!H130+'Task 2-4_FINAL'!H130+'Task 2-5_FINAL'!H130+'Task 1-3'!H130</f>
        <v>50000</v>
      </c>
      <c r="I130" s="219">
        <f>'Task 1-1_FINAL'!I130+'Task 1-2_FINAL'!I130+'Task 2-1_FINAL'!I130+'Task 3-1_FINAL'!I130+'Task 3-2_FINAL'!I130+'Task 3-3_FINAL'!I130+'Task 3-4_FINAL'!I130+'Task 3-5'!I130+'Task 2-2_FINAL'!I130+'Task 2-3_FINAL'!I130+'Task 2-4_FINAL'!I130+'Task 2-5_FINAL'!I130+'Task 1-3'!I130</f>
        <v>647686</v>
      </c>
      <c r="J130" s="219">
        <f>'Task 1-1_FINAL'!J130+'Task 1-2_FINAL'!J130+'Task 2-1_FINAL'!J130+'Task 3-1_FINAL'!J130+'Task 3-2_FINAL'!J130+'Task 3-3_FINAL'!J130+'Task 3-4_FINAL'!J130+'Task 3-5'!J130+'Task 2-2_FINAL'!J130+'Task 2-3_FINAL'!J130+'Task 2-4_FINAL'!J130+'Task 2-5_FINAL'!J130+'Task 1-3'!J130</f>
        <v>1578464.38</v>
      </c>
      <c r="K130" s="219">
        <f>'Task 1-1_FINAL'!K130+'Task 1-2_FINAL'!K130+'Task 2-1_FINAL'!K130+'Task 3-1_FINAL'!K130+'Task 3-2_FINAL'!K130+'Task 3-3_FINAL'!K130+'Task 3-4_FINAL'!K130+'Task 3-5'!K130+'Task 2-2_FINAL'!K130+'Task 2-3_FINAL'!K130+'Task 2-4_FINAL'!K130+'Task 2-5_FINAL'!K130+'Task 1-3'!K130</f>
        <v>1902033.6600000001</v>
      </c>
      <c r="L130" s="219">
        <f>'Task 1-1_FINAL'!L130+'Task 1-2_FINAL'!L130+'Task 2-1_FINAL'!L130+'Task 3-1_FINAL'!L130+'Task 3-2_FINAL'!L130+'Task 3-3_FINAL'!L130+'Task 3-4_FINAL'!L130+'Task 3-5'!L130+'Task 2-2_FINAL'!L130+'Task 2-3_FINAL'!L130+'Task 2-4_FINAL'!L130+'Task 2-5_FINAL'!L130+'Task 1-3'!L130</f>
        <v>0</v>
      </c>
      <c r="N130" s="219">
        <f>'Task 1-1_FINAL'!N130+'Task 1-2_FINAL'!N130+'Task 2-1_FINAL'!N130+'Task 3-1_FINAL'!N130+'Task 3-2_FINAL'!N130+'Task 3-3_FINAL'!N130+'Task 3-4_FINAL'!N130+'Task 3-5'!N130+'Task 2-2_FINAL'!N130+'Task 2-3_FINAL'!N130+'Task 2-4_FINAL'!N130+'Task 2-5_FINAL'!N130+'Task 1-3'!N130</f>
        <v>15000</v>
      </c>
      <c r="O130" s="83">
        <f t="shared" si="12"/>
        <v>-266.61000000000058</v>
      </c>
    </row>
    <row r="131" spans="1:15" s="15" customFormat="1" x14ac:dyDescent="0.4">
      <c r="A131" s="266" t="s">
        <v>56</v>
      </c>
      <c r="B131" s="266"/>
      <c r="C131" s="89">
        <f t="shared" ref="C131:L131" si="13">SUM(C125:C130)</f>
        <v>44631.86</v>
      </c>
      <c r="D131" s="89">
        <f t="shared" si="13"/>
        <v>150355</v>
      </c>
      <c r="E131" s="89">
        <f t="shared" si="13"/>
        <v>2216980.88</v>
      </c>
      <c r="F131" s="89">
        <f t="shared" si="13"/>
        <v>3550463</v>
      </c>
      <c r="G131" s="89">
        <f t="shared" si="13"/>
        <v>228305</v>
      </c>
      <c r="H131" s="89">
        <f t="shared" si="13"/>
        <v>165000</v>
      </c>
      <c r="I131" s="89">
        <f t="shared" si="13"/>
        <v>1508194.71</v>
      </c>
      <c r="J131" s="89">
        <f t="shared" si="13"/>
        <v>4118480.59</v>
      </c>
      <c r="K131" s="89">
        <f t="shared" si="13"/>
        <v>4641316.2700000005</v>
      </c>
      <c r="L131" s="89">
        <f t="shared" si="13"/>
        <v>210735.42999999996</v>
      </c>
      <c r="N131" s="89">
        <f>SUM(N125:N130)</f>
        <v>150355</v>
      </c>
      <c r="O131" s="91">
        <f>SUM(O125:O130)</f>
        <v>-105723.14</v>
      </c>
    </row>
    <row r="132" spans="1:15" s="16" customFormat="1" ht="12.75" x14ac:dyDescent="0.4">
      <c r="A132" s="71"/>
      <c r="B132" s="71"/>
      <c r="C132" s="72"/>
      <c r="D132" s="73"/>
      <c r="E132" s="72"/>
      <c r="F132" s="73"/>
      <c r="G132" s="73"/>
      <c r="H132" s="73"/>
      <c r="I132" s="73"/>
      <c r="J132" s="73"/>
      <c r="K132" s="83"/>
      <c r="L132" s="73"/>
      <c r="N132" s="73"/>
      <c r="O132" s="46"/>
    </row>
    <row r="133" spans="1:15" s="15" customFormat="1" x14ac:dyDescent="0.4">
      <c r="A133" s="266" t="s">
        <v>58</v>
      </c>
      <c r="B133" s="266"/>
      <c r="C133" s="89">
        <f>C122+C131</f>
        <v>81522.47</v>
      </c>
      <c r="D133" s="89">
        <f t="shared" ref="D133:J133" si="14">D122+D131</f>
        <v>184428</v>
      </c>
      <c r="E133" s="89">
        <f t="shared" si="14"/>
        <v>4008144.28</v>
      </c>
      <c r="F133" s="89">
        <f t="shared" si="14"/>
        <v>5504778</v>
      </c>
      <c r="G133" s="89">
        <f t="shared" si="14"/>
        <v>264763</v>
      </c>
      <c r="H133" s="89">
        <f t="shared" si="14"/>
        <v>204515</v>
      </c>
      <c r="I133" s="89">
        <f t="shared" si="14"/>
        <v>2798253.71</v>
      </c>
      <c r="J133" s="89">
        <f t="shared" si="14"/>
        <v>7275675.9900000002</v>
      </c>
      <c r="K133" s="89">
        <f>K122+K131</f>
        <v>8056415.6800000006</v>
      </c>
      <c r="L133" s="89">
        <f>L122+L131</f>
        <v>210735.42999999996</v>
      </c>
      <c r="N133" s="89">
        <f>N122+N131</f>
        <v>184428</v>
      </c>
      <c r="O133" s="91">
        <f>O122+O131</f>
        <v>-102905.53</v>
      </c>
    </row>
    <row r="134" spans="1:15" s="15" customFormat="1" x14ac:dyDescent="0.4">
      <c r="A134" s="266" t="s">
        <v>44</v>
      </c>
      <c r="B134" s="266"/>
      <c r="C134" s="89">
        <f>'Task 1-1_FINAL'!C134+'Task 1-2_FINAL'!C134+'Task 2-1_FINAL'!C134+'Task 3-1_FINAL'!C134+'Task 3-2_FINAL'!C134+'Task 3-3_FINAL'!C134+'Task 3-4_FINAL'!C134+'Task 3-5'!C134+'Task 2-2_FINAL'!C134+'Task 2-3_FINAL'!C134+'Task 2-4_FINAL'!C134+'Task 2-5_FINAL'!C134+'Task 1-3'!C134</f>
        <v>17088.079999999998</v>
      </c>
      <c r="D134" s="224">
        <f>'Task 1-1_FINAL'!D134+'Task 1-2_FINAL'!D134+'Task 2-1_FINAL'!D134+'Task 3-1_FINAL'!D134+'Task 3-2_FINAL'!D134+'Task 3-3_FINAL'!D134+'Task 3-4_FINAL'!D134+'Task 3-5'!D134+'Task 2-2_FINAL'!D134+'Task 2-3_FINAL'!D134+'Task 2-4_FINAL'!D134+'Task 2-5_FINAL'!D134+'Task 1-3'!D134</f>
        <v>15607.88</v>
      </c>
      <c r="E134" s="224">
        <f>'Task 1-1_FINAL'!E134+'Task 1-2_FINAL'!E134+'Task 2-1_FINAL'!E134+'Task 3-1_FINAL'!E134+'Task 3-2_FINAL'!E134+'Task 3-3_FINAL'!E134+'Task 3-4_FINAL'!E134+'Task 3-5'!E134+'Task 2-2_FINAL'!E134+'Task 2-3_FINAL'!E134+'Task 2-4_FINAL'!E134+'Task 2-5_FINAL'!E134+'Task 1-3'!E134</f>
        <v>728146.22870000009</v>
      </c>
      <c r="F134" s="224">
        <f>'Task 1-1_FINAL'!F134+'Task 1-2_FINAL'!F134+'Task 2-1_FINAL'!F134+'Task 3-1_FINAL'!F134+'Task 3-2_FINAL'!F134+'Task 3-3_FINAL'!F134+'Task 3-4_FINAL'!F134+'Task 3-5'!F134+'Task 2-2_FINAL'!F134+'Task 2-3_FINAL'!F134+'Task 2-4_FINAL'!F134+'Task 2-5_FINAL'!F134+'Task 1-3'!F134</f>
        <v>1005124.1000000001</v>
      </c>
      <c r="G134" s="224">
        <f>'Task 1-1_FINAL'!G134+'Task 1-2_FINAL'!G134+'Task 2-1_FINAL'!G134+'Task 3-1_FINAL'!G134+'Task 3-2_FINAL'!G134+'Task 3-3_FINAL'!G134+'Task 3-4_FINAL'!G134+'Task 3-5'!G134+'Task 2-2_FINAL'!G134+'Task 2-3_FINAL'!G134+'Task 2-4_FINAL'!G134+'Task 2-5_FINAL'!G134+'Task 1-3'!G134</f>
        <v>15131.8</v>
      </c>
      <c r="H134" s="224">
        <f>'Task 1-1_FINAL'!H134+'Task 1-2_FINAL'!H134+'Task 2-1_FINAL'!H134+'Task 3-1_FINAL'!H134+'Task 3-2_FINAL'!H134+'Task 3-3_FINAL'!H134+'Task 3-4_FINAL'!H134+'Task 3-5'!H134+'Task 2-2_FINAL'!H134+'Task 2-3_FINAL'!H134+'Task 2-4_FINAL'!H134+'Task 2-5_FINAL'!H134+'Task 1-3'!H134</f>
        <v>15591</v>
      </c>
      <c r="I134" s="224">
        <f>'Task 1-1_FINAL'!I134+'Task 1-2_FINAL'!I134+'Task 2-1_FINAL'!I134+'Task 3-1_FINAL'!I134+'Task 3-2_FINAL'!I134+'Task 3-3_FINAL'!I134+'Task 3-4_FINAL'!I134+'Task 3-5'!I134+'Task 2-2_FINAL'!I134+'Task 2-3_FINAL'!I134+'Task 2-4_FINAL'!I134+'Task 2-5_FINAL'!I134+'Task 1-3'!I134</f>
        <v>615062.37000000011</v>
      </c>
      <c r="J134" s="224">
        <f>'Task 1-1_FINAL'!J134+'Task 1-2_FINAL'!J134+'Task 2-1_FINAL'!J134+'Task 3-1_FINAL'!J134+'Task 3-2_FINAL'!J134+'Task 3-3_FINAL'!J134+'Task 3-4_FINAL'!J134+'Task 3-5'!J134+'Task 2-2_FINAL'!J134+'Task 2-3_FINAL'!J134+'Task 2-4_FINAL'!J134+'Task 2-5_FINAL'!J134+'Task 1-3'!J134</f>
        <v>1373931.3987000003</v>
      </c>
      <c r="K134" s="224">
        <f>'Task 1-1_FINAL'!K134+'Task 1-2_FINAL'!K134+'Task 2-1_FINAL'!K134+'Task 3-1_FINAL'!K134+'Task 3-2_FINAL'!K134+'Task 3-3_FINAL'!K134+'Task 3-4_FINAL'!K134+'Task 3-5'!K134+'Task 2-2_FINAL'!K134+'Task 2-3_FINAL'!K134+'Task 2-4_FINAL'!K134+'Task 2-5_FINAL'!K134+'Task 1-3'!K134</f>
        <v>1590592.54</v>
      </c>
      <c r="L134" s="224">
        <f>'Task 1-1_FINAL'!L134+'Task 1-2_FINAL'!L134+'Task 2-1_FINAL'!L134+'Task 3-1_FINAL'!L134+'Task 3-2_FINAL'!L134+'Task 3-3_FINAL'!L134+'Task 3-4_FINAL'!L134+'Task 3-5'!L134+'Task 2-2_FINAL'!L134+'Task 2-3_FINAL'!L134+'Task 2-4_FINAL'!L134+'Task 2-5_FINAL'!L134+'Task 1-3'!L134</f>
        <v>9598.7199999999993</v>
      </c>
      <c r="N134" s="224">
        <f>'Task 1-1_FINAL'!N134+'Task 1-2_FINAL'!N134+'Task 2-1_FINAL'!N134+'Task 3-1_FINAL'!N134+'Task 3-2_FINAL'!N134+'Task 3-3_FINAL'!N134+'Task 3-4_FINAL'!N134+'Task 3-5'!N134+'Task 2-2_FINAL'!N134+'Task 2-3_FINAL'!N134+'Task 2-4_FINAL'!N134+'Task 2-5_FINAL'!N134+'Task 1-3'!N134</f>
        <v>15607.88</v>
      </c>
      <c r="O134" s="91">
        <f>C134-N134</f>
        <v>1480.1999999999989</v>
      </c>
    </row>
    <row r="135" spans="1:15" s="15" customFormat="1" ht="12.75" x14ac:dyDescent="0.3">
      <c r="A135" s="263" t="s">
        <v>65</v>
      </c>
      <c r="B135" s="263"/>
      <c r="C135" s="96">
        <f>(C122+C125+C127+C129)*0.286</f>
        <v>17088.022379999999</v>
      </c>
      <c r="D135" s="96">
        <f t="shared" ref="D135:K135" si="15">(D122+D125+D127+D129)*0.286</f>
        <v>15607.877999999999</v>
      </c>
      <c r="E135" s="96">
        <f t="shared" si="15"/>
        <v>728146.03575999988</v>
      </c>
      <c r="F135" s="96">
        <f t="shared" si="15"/>
        <v>1005125.8359999999</v>
      </c>
      <c r="G135" s="96">
        <f t="shared" si="15"/>
        <v>15131.687999999998</v>
      </c>
      <c r="H135" s="96">
        <f t="shared" si="15"/>
        <v>15591.289999999999</v>
      </c>
      <c r="I135" s="96">
        <f t="shared" si="15"/>
        <v>615062.36505999998</v>
      </c>
      <c r="J135" s="96">
        <f t="shared" si="15"/>
        <v>1373931.37882</v>
      </c>
      <c r="K135" s="96">
        <f t="shared" si="15"/>
        <v>1590592.0115800002</v>
      </c>
      <c r="L135" s="96">
        <f>(L122+L125+L127+L129)*0.286</f>
        <v>9598.7205599999998</v>
      </c>
      <c r="N135" s="96">
        <f>(N122+N125+N127+N129)*0.286</f>
        <v>15607.877999999999</v>
      </c>
      <c r="O135" s="96">
        <f>(O122+O125+O127+O129)*0.286</f>
        <v>1480.1443800000002</v>
      </c>
    </row>
    <row r="136" spans="1:15" s="23" customFormat="1" x14ac:dyDescent="0.4">
      <c r="A136" s="264" t="s">
        <v>43</v>
      </c>
      <c r="B136" s="264"/>
      <c r="C136" s="93">
        <f>C133+C134</f>
        <v>98610.55</v>
      </c>
      <c r="D136" s="93">
        <f t="shared" ref="D136:L136" si="16">D133+D134</f>
        <v>200035.88</v>
      </c>
      <c r="E136" s="93">
        <f t="shared" si="16"/>
        <v>4736290.5087000001</v>
      </c>
      <c r="F136" s="93">
        <f t="shared" si="16"/>
        <v>6509902.0999999996</v>
      </c>
      <c r="G136" s="93">
        <f t="shared" si="16"/>
        <v>279894.8</v>
      </c>
      <c r="H136" s="93">
        <f t="shared" si="16"/>
        <v>220106</v>
      </c>
      <c r="I136" s="93">
        <f t="shared" si="16"/>
        <v>3413316.08</v>
      </c>
      <c r="J136" s="93">
        <f t="shared" si="16"/>
        <v>8649607.3887000009</v>
      </c>
      <c r="K136" s="93">
        <f t="shared" si="16"/>
        <v>9647008.2200000007</v>
      </c>
      <c r="L136" s="93">
        <f t="shared" si="16"/>
        <v>220334.14999999997</v>
      </c>
      <c r="N136" s="93">
        <f>N133+N134</f>
        <v>200035.88</v>
      </c>
      <c r="O136" s="97">
        <f>O133+O134</f>
        <v>-101425.33</v>
      </c>
    </row>
    <row r="137" spans="1:15" x14ac:dyDescent="0.4">
      <c r="A137" s="64"/>
      <c r="B137" s="65"/>
      <c r="C137" s="66"/>
      <c r="D137" s="66"/>
      <c r="E137" s="66"/>
      <c r="F137" s="66"/>
      <c r="G137" s="66"/>
      <c r="H137" s="66"/>
      <c r="I137" s="66"/>
      <c r="J137" s="66"/>
      <c r="K137" s="67"/>
      <c r="L137" s="68"/>
    </row>
    <row r="138" spans="1:15" x14ac:dyDescent="0.3">
      <c r="A138" s="261" t="s">
        <v>28</v>
      </c>
      <c r="B138" s="262"/>
      <c r="C138" s="262"/>
      <c r="D138" s="3"/>
      <c r="E138" s="3"/>
      <c r="F138" s="3"/>
      <c r="G138" s="4" t="s">
        <v>29</v>
      </c>
      <c r="H138" s="3"/>
      <c r="I138" s="3"/>
      <c r="J138" s="3"/>
      <c r="K138" s="3"/>
      <c r="L138" s="2"/>
    </row>
    <row r="139" spans="1:15" x14ac:dyDescent="0.4">
      <c r="A139" s="1" t="s">
        <v>22</v>
      </c>
      <c r="L139" s="84"/>
    </row>
    <row r="140" spans="1:15" x14ac:dyDescent="0.4">
      <c r="E140" s="202"/>
    </row>
    <row r="141" spans="1:15" x14ac:dyDescent="0.4">
      <c r="E141" s="193"/>
    </row>
    <row r="142" spans="1:15" x14ac:dyDescent="0.4">
      <c r="E142" s="32"/>
    </row>
    <row r="144" spans="1:15" x14ac:dyDescent="0.4">
      <c r="C144" s="36"/>
    </row>
    <row r="145" spans="3:3" x14ac:dyDescent="0.4">
      <c r="C145" s="37"/>
    </row>
    <row r="146" spans="3:3" x14ac:dyDescent="0.4">
      <c r="C146" s="37"/>
    </row>
  </sheetData>
  <mergeCells count="159">
    <mergeCell ref="E13:F13"/>
    <mergeCell ref="A2:A3"/>
    <mergeCell ref="B2:B3"/>
    <mergeCell ref="C2:G3"/>
    <mergeCell ref="A21:B21"/>
    <mergeCell ref="A24:B24"/>
    <mergeCell ref="A25:B25"/>
    <mergeCell ref="A33:B33"/>
    <mergeCell ref="A34:B34"/>
    <mergeCell ref="E4:I4"/>
    <mergeCell ref="A22:B22"/>
    <mergeCell ref="H2:I3"/>
    <mergeCell ref="A32:B32"/>
    <mergeCell ref="A104:B104"/>
    <mergeCell ref="A101:B101"/>
    <mergeCell ref="A106:B106"/>
    <mergeCell ref="A107:B107"/>
    <mergeCell ref="A105:B105"/>
    <mergeCell ref="A57:B57"/>
    <mergeCell ref="A58:B58"/>
    <mergeCell ref="A72:B72"/>
    <mergeCell ref="A44:B44"/>
    <mergeCell ref="A65:B65"/>
    <mergeCell ref="A66:B66"/>
    <mergeCell ref="A50:B50"/>
    <mergeCell ref="A48:B48"/>
    <mergeCell ref="A59:B59"/>
    <mergeCell ref="A60:B60"/>
    <mergeCell ref="A97:B97"/>
    <mergeCell ref="A81:B81"/>
    <mergeCell ref="A82:B82"/>
    <mergeCell ref="A83:B83"/>
    <mergeCell ref="A80:B80"/>
    <mergeCell ref="A84:B84"/>
    <mergeCell ref="A64:B64"/>
    <mergeCell ref="A52:B52"/>
    <mergeCell ref="A53:B53"/>
    <mergeCell ref="A118:B118"/>
    <mergeCell ref="A119:B119"/>
    <mergeCell ref="A117:B117"/>
    <mergeCell ref="A116:B116"/>
    <mergeCell ref="A115:B115"/>
    <mergeCell ref="A85:B85"/>
    <mergeCell ref="B8:D8"/>
    <mergeCell ref="E8:I8"/>
    <mergeCell ref="B9:D9"/>
    <mergeCell ref="A94:B94"/>
    <mergeCell ref="A95:B95"/>
    <mergeCell ref="A108:B108"/>
    <mergeCell ref="A109:B109"/>
    <mergeCell ref="A100:B100"/>
    <mergeCell ref="A92:B92"/>
    <mergeCell ref="A99:B99"/>
    <mergeCell ref="A102:B102"/>
    <mergeCell ref="A103:B103"/>
    <mergeCell ref="A29:B29"/>
    <mergeCell ref="A91:B91"/>
    <mergeCell ref="A26:B26"/>
    <mergeCell ref="A27:B27"/>
    <mergeCell ref="A20:B20"/>
    <mergeCell ref="A93:B93"/>
    <mergeCell ref="J2:L2"/>
    <mergeCell ref="J3:L3"/>
    <mergeCell ref="A17:B17"/>
    <mergeCell ref="A36:B36"/>
    <mergeCell ref="C12:F12"/>
    <mergeCell ref="G12:I12"/>
    <mergeCell ref="J12:K13"/>
    <mergeCell ref="L12:L16"/>
    <mergeCell ref="C13:D13"/>
    <mergeCell ref="J14:J16"/>
    <mergeCell ref="B10:D11"/>
    <mergeCell ref="E10:H11"/>
    <mergeCell ref="I10:I11"/>
    <mergeCell ref="J10:K10"/>
    <mergeCell ref="J11:K11"/>
    <mergeCell ref="K14:K16"/>
    <mergeCell ref="A12:B16"/>
    <mergeCell ref="G13:H13"/>
    <mergeCell ref="A4:D4"/>
    <mergeCell ref="A30:B30"/>
    <mergeCell ref="J4:L4"/>
    <mergeCell ref="A5:D6"/>
    <mergeCell ref="E5:I6"/>
    <mergeCell ref="J5:K5"/>
    <mergeCell ref="J6:K6"/>
    <mergeCell ref="A7:A11"/>
    <mergeCell ref="B7:D7"/>
    <mergeCell ref="E7:I7"/>
    <mergeCell ref="J7:L7"/>
    <mergeCell ref="E9:H9"/>
    <mergeCell ref="J9:L9"/>
    <mergeCell ref="A54:B54"/>
    <mergeCell ref="A55:B55"/>
    <mergeCell ref="A47:B47"/>
    <mergeCell ref="A45:B45"/>
    <mergeCell ref="A43:B43"/>
    <mergeCell ref="A41:B41"/>
    <mergeCell ref="A39:B39"/>
    <mergeCell ref="A38:B38"/>
    <mergeCell ref="I13:I16"/>
    <mergeCell ref="A37:B37"/>
    <mergeCell ref="A28:B28"/>
    <mergeCell ref="J8:L8"/>
    <mergeCell ref="A18:B18"/>
    <mergeCell ref="A19:B19"/>
    <mergeCell ref="A23:B23"/>
    <mergeCell ref="A51:B51"/>
    <mergeCell ref="A31:B31"/>
    <mergeCell ref="A121:B121"/>
    <mergeCell ref="A123:B123"/>
    <mergeCell ref="A122:B122"/>
    <mergeCell ref="A120:B120"/>
    <mergeCell ref="A110:B110"/>
    <mergeCell ref="A111:B111"/>
    <mergeCell ref="A69:B69"/>
    <mergeCell ref="A67:B67"/>
    <mergeCell ref="A68:B68"/>
    <mergeCell ref="A70:B70"/>
    <mergeCell ref="A88:B88"/>
    <mergeCell ref="A89:B89"/>
    <mergeCell ref="A90:B90"/>
    <mergeCell ref="A86:B86"/>
    <mergeCell ref="A87:B87"/>
    <mergeCell ref="A75:B75"/>
    <mergeCell ref="A76:B76"/>
    <mergeCell ref="A96:B96"/>
    <mergeCell ref="A114:B114"/>
    <mergeCell ref="A112:B112"/>
    <mergeCell ref="A113:B113"/>
    <mergeCell ref="A98:B98"/>
    <mergeCell ref="A77:B77"/>
    <mergeCell ref="A79:B79"/>
    <mergeCell ref="A138:C138"/>
    <mergeCell ref="A135:B135"/>
    <mergeCell ref="A136:B136"/>
    <mergeCell ref="A130:B130"/>
    <mergeCell ref="A125:B125"/>
    <mergeCell ref="A126:B126"/>
    <mergeCell ref="A124:B124"/>
    <mergeCell ref="A128:B128"/>
    <mergeCell ref="A129:B129"/>
    <mergeCell ref="A127:B127"/>
    <mergeCell ref="A133:B133"/>
    <mergeCell ref="A134:B134"/>
    <mergeCell ref="A131:B131"/>
    <mergeCell ref="A78:B78"/>
    <mergeCell ref="A46:B46"/>
    <mergeCell ref="A73:B73"/>
    <mergeCell ref="A74:B74"/>
    <mergeCell ref="A63:B63"/>
    <mergeCell ref="A49:B49"/>
    <mergeCell ref="A35:B35"/>
    <mergeCell ref="A42:B42"/>
    <mergeCell ref="A40:B40"/>
    <mergeCell ref="A56:B56"/>
    <mergeCell ref="A61:B61"/>
    <mergeCell ref="A62:B62"/>
    <mergeCell ref="A71:B71"/>
  </mergeCells>
  <phoneticPr fontId="36" type="noConversion"/>
  <pageMargins left="0.25" right="0.25" top="0.75" bottom="0.75" header="0.3" footer="0.3"/>
  <pageSetup paperSize="5" scale="84" fitToHeight="0" orientation="landscape" horizontalDpi="1200" verticalDpi="1200" r:id="rId1"/>
  <headerFooter>
    <oddHeader>&amp;RPAGE &amp;P OF PAGES &amp;N</oddHeader>
    <oddFooter>&amp;A</oddFooter>
  </headerFooter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B657C-28F5-4C15-B162-6E94B6242053}">
  <sheetPr codeName="Sheet4">
    <tabColor rgb="FF002060"/>
    <pageSetUpPr fitToPage="1"/>
  </sheetPr>
  <dimension ref="A1:Q148"/>
  <sheetViews>
    <sheetView workbookViewId="0">
      <pane xSplit="2" ySplit="16" topLeftCell="C17" activePane="bottomRight" state="frozen"/>
      <selection activeCell="I10" sqref="I10:I11"/>
      <selection pane="topRight" activeCell="I10" sqref="I10:I11"/>
      <selection pane="bottomLeft" activeCell="I10" sqref="I10:I11"/>
      <selection pane="bottomRight" activeCell="A12" sqref="A12:B16"/>
    </sheetView>
  </sheetViews>
  <sheetFormatPr defaultColWidth="9.35546875" defaultRowHeight="13.15" outlineLevelCol="1" x14ac:dyDescent="0.4"/>
  <cols>
    <col min="1" max="1" width="21.140625" style="1" customWidth="1"/>
    <col min="2" max="2" width="34.35546875" style="1" customWidth="1"/>
    <col min="3" max="3" width="17.35546875" style="1" customWidth="1"/>
    <col min="4" max="5" width="16.140625" style="1" customWidth="1"/>
    <col min="6" max="6" width="17.35546875" style="1" customWidth="1"/>
    <col min="7" max="7" width="16.140625" style="1" customWidth="1"/>
    <col min="8" max="8" width="17.35546875" style="1" customWidth="1"/>
    <col min="9" max="10" width="16.140625" style="1" customWidth="1"/>
    <col min="11" max="11" width="14.85546875" style="1" customWidth="1"/>
    <col min="12" max="12" width="16.140625" style="1" customWidth="1"/>
    <col min="13" max="13" width="9.35546875" style="1"/>
    <col min="14" max="14" width="14.35546875" style="1" customWidth="1" outlineLevel="1"/>
    <col min="15" max="15" width="14" style="1" customWidth="1" outlineLevel="1"/>
    <col min="16" max="16" width="12" style="1" bestFit="1" customWidth="1"/>
    <col min="17" max="17" width="14.35546875" style="1" bestFit="1" customWidth="1"/>
    <col min="18" max="16384" width="9.35546875" style="1"/>
  </cols>
  <sheetData>
    <row r="1" spans="1:16" s="7" customFormat="1" ht="12" customHeight="1" x14ac:dyDescent="0.4">
      <c r="I1" s="11"/>
      <c r="J1" s="9"/>
      <c r="K1" s="10"/>
      <c r="L1" s="8"/>
    </row>
    <row r="2" spans="1:16" ht="27.75" customHeight="1" x14ac:dyDescent="0.4">
      <c r="A2" s="347"/>
      <c r="B2" s="349" t="s">
        <v>32</v>
      </c>
      <c r="C2" s="351" t="s">
        <v>30</v>
      </c>
      <c r="D2" s="351"/>
      <c r="E2" s="351"/>
      <c r="F2" s="351"/>
      <c r="G2" s="351"/>
      <c r="H2" s="353" t="s">
        <v>0</v>
      </c>
      <c r="I2" s="354"/>
      <c r="J2" s="296" t="s">
        <v>23</v>
      </c>
      <c r="K2" s="297"/>
      <c r="L2" s="298"/>
    </row>
    <row r="3" spans="1:16" ht="27.75" customHeight="1" x14ac:dyDescent="0.4">
      <c r="A3" s="348"/>
      <c r="B3" s="350"/>
      <c r="C3" s="352"/>
      <c r="D3" s="352"/>
      <c r="E3" s="352"/>
      <c r="F3" s="352"/>
      <c r="G3" s="352"/>
      <c r="H3" s="355"/>
      <c r="I3" s="356"/>
      <c r="J3" s="357" t="str">
        <f>'CONTRACT TOTAL'!J3:L3</f>
        <v>09/30/2022 (22)</v>
      </c>
      <c r="K3" s="358"/>
      <c r="L3" s="359"/>
    </row>
    <row r="4" spans="1:16" ht="10.35" customHeight="1" x14ac:dyDescent="0.4">
      <c r="A4" s="296" t="s">
        <v>31</v>
      </c>
      <c r="B4" s="297"/>
      <c r="C4" s="297"/>
      <c r="D4" s="298"/>
      <c r="E4" s="296" t="s">
        <v>1</v>
      </c>
      <c r="F4" s="297"/>
      <c r="G4" s="297"/>
      <c r="H4" s="297"/>
      <c r="I4" s="298"/>
      <c r="J4" s="330" t="s">
        <v>2</v>
      </c>
      <c r="K4" s="331"/>
      <c r="L4" s="332"/>
    </row>
    <row r="5" spans="1:16" ht="9" customHeight="1" x14ac:dyDescent="0.4">
      <c r="A5" s="333" t="str">
        <f>'CONTRACT TOTAL'!A5:D6</f>
        <v>NASA/Goodard Space Flight Center, Wallops Flight Facility
NASA Contracting Officer, NAME (name@nasa.gov)</v>
      </c>
      <c r="B5" s="334"/>
      <c r="C5" s="334"/>
      <c r="D5" s="335"/>
      <c r="E5" s="282" t="str">
        <f>'CONTRACT TOTAL'!E5:I6</f>
        <v>Institutional Info</v>
      </c>
      <c r="F5" s="339"/>
      <c r="G5" s="339"/>
      <c r="H5" s="339"/>
      <c r="I5" s="339"/>
      <c r="J5" s="279" t="s">
        <v>33</v>
      </c>
      <c r="K5" s="281"/>
      <c r="L5" s="100" t="s">
        <v>34</v>
      </c>
    </row>
    <row r="6" spans="1:16" ht="25.35" customHeight="1" x14ac:dyDescent="0.55000000000000004">
      <c r="A6" s="336"/>
      <c r="B6" s="337"/>
      <c r="C6" s="337"/>
      <c r="D6" s="338"/>
      <c r="E6" s="340"/>
      <c r="F6" s="341"/>
      <c r="G6" s="341"/>
      <c r="H6" s="341"/>
      <c r="I6" s="341"/>
      <c r="J6" s="274">
        <v>73900.34</v>
      </c>
      <c r="K6" s="275"/>
      <c r="L6" s="88"/>
      <c r="P6" s="32"/>
    </row>
    <row r="7" spans="1:16" ht="10.5" customHeight="1" x14ac:dyDescent="0.4">
      <c r="A7" s="276" t="s">
        <v>3</v>
      </c>
      <c r="B7" s="279" t="s">
        <v>4</v>
      </c>
      <c r="C7" s="280"/>
      <c r="D7" s="281"/>
      <c r="E7" s="279" t="s">
        <v>5</v>
      </c>
      <c r="F7" s="280"/>
      <c r="G7" s="280"/>
      <c r="H7" s="280"/>
      <c r="I7" s="281"/>
      <c r="J7" s="282" t="s">
        <v>35</v>
      </c>
      <c r="K7" s="283"/>
      <c r="L7" s="284"/>
      <c r="P7" s="32"/>
    </row>
    <row r="8" spans="1:16" ht="25.5" customHeight="1" x14ac:dyDescent="0.55000000000000004">
      <c r="A8" s="277"/>
      <c r="B8" s="342" t="s">
        <v>42</v>
      </c>
      <c r="C8" s="343"/>
      <c r="D8" s="344"/>
      <c r="E8" s="342">
        <f>'CONTRACT TOTAL'!E8:I8</f>
        <v>0</v>
      </c>
      <c r="F8" s="343"/>
      <c r="G8" s="343"/>
      <c r="H8" s="343"/>
      <c r="I8" s="344"/>
      <c r="J8" s="293">
        <v>73900.34</v>
      </c>
      <c r="K8" s="294"/>
      <c r="L8" s="295"/>
    </row>
    <row r="9" spans="1:16" ht="10.5" customHeight="1" x14ac:dyDescent="0.4">
      <c r="A9" s="277"/>
      <c r="B9" s="279" t="s">
        <v>6</v>
      </c>
      <c r="C9" s="280"/>
      <c r="D9" s="281"/>
      <c r="E9" s="285" t="s">
        <v>7</v>
      </c>
      <c r="F9" s="286"/>
      <c r="G9" s="286"/>
      <c r="H9" s="286"/>
      <c r="I9" s="51" t="s">
        <v>8</v>
      </c>
      <c r="J9" s="287" t="s">
        <v>9</v>
      </c>
      <c r="K9" s="288"/>
      <c r="L9" s="289"/>
    </row>
    <row r="10" spans="1:16" ht="9" customHeight="1" x14ac:dyDescent="0.4">
      <c r="A10" s="277"/>
      <c r="B10" s="360" t="s">
        <v>120</v>
      </c>
      <c r="C10" s="361"/>
      <c r="D10" s="362"/>
      <c r="E10" s="363" t="s">
        <v>66</v>
      </c>
      <c r="F10" s="283"/>
      <c r="G10" s="283"/>
      <c r="H10" s="283"/>
      <c r="I10" s="401">
        <f>'CONTRACT TOTAL'!I10:I11</f>
        <v>44847</v>
      </c>
      <c r="J10" s="285" t="s">
        <v>10</v>
      </c>
      <c r="K10" s="320"/>
      <c r="L10" s="98" t="s">
        <v>11</v>
      </c>
    </row>
    <row r="11" spans="1:16" ht="17.100000000000001" customHeight="1" x14ac:dyDescent="0.4">
      <c r="A11" s="278"/>
      <c r="B11" s="342"/>
      <c r="C11" s="343"/>
      <c r="D11" s="344"/>
      <c r="E11" s="364"/>
      <c r="F11" s="365"/>
      <c r="G11" s="365"/>
      <c r="H11" s="365"/>
      <c r="I11" s="402"/>
      <c r="J11" s="321">
        <v>73900.34</v>
      </c>
      <c r="K11" s="322"/>
      <c r="L11" s="87">
        <v>73900.34</v>
      </c>
    </row>
    <row r="12" spans="1:16" ht="11.25" customHeight="1" x14ac:dyDescent="0.4">
      <c r="A12" s="325" t="s">
        <v>12</v>
      </c>
      <c r="B12" s="326"/>
      <c r="C12" s="287" t="s">
        <v>13</v>
      </c>
      <c r="D12" s="288"/>
      <c r="E12" s="288"/>
      <c r="F12" s="289"/>
      <c r="G12" s="287" t="s">
        <v>14</v>
      </c>
      <c r="H12" s="288"/>
      <c r="I12" s="289"/>
      <c r="J12" s="302" t="s">
        <v>24</v>
      </c>
      <c r="K12" s="303"/>
      <c r="L12" s="276" t="s">
        <v>15</v>
      </c>
    </row>
    <row r="13" spans="1:16" ht="11.25" customHeight="1" x14ac:dyDescent="0.4">
      <c r="A13" s="327"/>
      <c r="B13" s="328"/>
      <c r="C13" s="302" t="s">
        <v>16</v>
      </c>
      <c r="D13" s="306"/>
      <c r="E13" s="287" t="s">
        <v>17</v>
      </c>
      <c r="F13" s="289"/>
      <c r="G13" s="287" t="s">
        <v>18</v>
      </c>
      <c r="H13" s="289"/>
      <c r="I13" s="290" t="s">
        <v>27</v>
      </c>
      <c r="J13" s="304"/>
      <c r="K13" s="305"/>
      <c r="L13" s="277"/>
    </row>
    <row r="14" spans="1:16" ht="11.25" customHeight="1" x14ac:dyDescent="0.4">
      <c r="A14" s="327"/>
      <c r="B14" s="329"/>
      <c r="C14" s="6" t="s">
        <v>26</v>
      </c>
      <c r="D14" s="6" t="s">
        <v>37</v>
      </c>
      <c r="E14" s="6" t="s">
        <v>39</v>
      </c>
      <c r="F14" s="6" t="s">
        <v>37</v>
      </c>
      <c r="G14" s="6"/>
      <c r="H14" s="6"/>
      <c r="I14" s="291"/>
      <c r="J14" s="307" t="s">
        <v>21</v>
      </c>
      <c r="K14" s="323" t="s">
        <v>25</v>
      </c>
      <c r="L14" s="277"/>
    </row>
    <row r="15" spans="1:16" ht="11.25" customHeight="1" x14ac:dyDescent="0.4">
      <c r="A15" s="327"/>
      <c r="B15" s="329"/>
      <c r="C15" s="5"/>
      <c r="D15" s="5"/>
      <c r="E15" s="5"/>
      <c r="F15" s="5"/>
      <c r="G15" s="27">
        <f>'CONTRACT TOTAL'!G15</f>
        <v>44856</v>
      </c>
      <c r="H15" s="27">
        <f>'CONTRACT TOTAL'!H15</f>
        <v>44887</v>
      </c>
      <c r="I15" s="291"/>
      <c r="J15" s="292"/>
      <c r="K15" s="324"/>
      <c r="L15" s="277"/>
    </row>
    <row r="16" spans="1:16" ht="11.25" customHeight="1" x14ac:dyDescent="0.4">
      <c r="A16" s="327"/>
      <c r="B16" s="329"/>
      <c r="C16" s="59" t="s">
        <v>36</v>
      </c>
      <c r="D16" s="59" t="s">
        <v>38</v>
      </c>
      <c r="E16" s="59" t="s">
        <v>40</v>
      </c>
      <c r="F16" s="59" t="s">
        <v>41</v>
      </c>
      <c r="G16" s="59" t="s">
        <v>19</v>
      </c>
      <c r="H16" s="59" t="s">
        <v>20</v>
      </c>
      <c r="I16" s="292"/>
      <c r="J16" s="292"/>
      <c r="K16" s="324"/>
      <c r="L16" s="277"/>
      <c r="N16" s="1" t="str">
        <f>'CONTRACT TOTAL'!N16</f>
        <v>Sep est</v>
      </c>
    </row>
    <row r="17" spans="1:15" s="25" customFormat="1" x14ac:dyDescent="0.4">
      <c r="A17" s="265" t="s">
        <v>46</v>
      </c>
      <c r="B17" s="265"/>
      <c r="C17" s="77"/>
      <c r="D17" s="77"/>
      <c r="E17" s="77"/>
      <c r="F17" s="77"/>
      <c r="G17" s="77"/>
      <c r="H17" s="77"/>
      <c r="I17" s="77"/>
      <c r="J17" s="77"/>
      <c r="K17" s="85"/>
      <c r="L17" s="77"/>
      <c r="N17" s="25" t="str">
        <f>'CONTRACT TOTAL'!N17</f>
        <v>from Oct Rpt</v>
      </c>
      <c r="O17" s="25" t="s">
        <v>67</v>
      </c>
    </row>
    <row r="18" spans="1:15" s="15" customFormat="1" ht="12.75" x14ac:dyDescent="0.4">
      <c r="A18" s="260" t="str">
        <f>'CONTRACT TOTAL'!A18:B18</f>
        <v>Position Title (Employee Classification) 1</v>
      </c>
      <c r="B18" s="260"/>
      <c r="C18" s="77">
        <v>0</v>
      </c>
      <c r="D18" s="77">
        <v>0</v>
      </c>
      <c r="E18" s="77">
        <v>0</v>
      </c>
      <c r="F18" s="77">
        <v>0</v>
      </c>
      <c r="G18" s="69">
        <v>0</v>
      </c>
      <c r="H18" s="69">
        <v>0</v>
      </c>
      <c r="I18" s="69">
        <v>0</v>
      </c>
      <c r="J18" s="77">
        <f>E18+G18+H18+I18</f>
        <v>0</v>
      </c>
      <c r="K18" s="85">
        <v>0</v>
      </c>
      <c r="L18" s="77">
        <v>0</v>
      </c>
      <c r="N18" s="69">
        <v>0</v>
      </c>
      <c r="O18" s="14">
        <f t="shared" ref="O18:O33" si="0">C18-N18</f>
        <v>0</v>
      </c>
    </row>
    <row r="19" spans="1:15" s="15" customFormat="1" ht="12.75" customHeight="1" x14ac:dyDescent="0.4">
      <c r="A19" s="260" t="str">
        <f>'CONTRACT TOTAL'!A19:B19</f>
        <v>Position Title (Employee Classification) 2</v>
      </c>
      <c r="B19" s="260"/>
      <c r="C19" s="77">
        <v>0</v>
      </c>
      <c r="D19" s="77">
        <v>0</v>
      </c>
      <c r="E19" s="77">
        <v>0</v>
      </c>
      <c r="F19" s="77">
        <v>0</v>
      </c>
      <c r="G19" s="69">
        <v>0</v>
      </c>
      <c r="H19" s="69">
        <v>0</v>
      </c>
      <c r="I19" s="69">
        <v>0</v>
      </c>
      <c r="J19" s="77">
        <f t="shared" ref="J19:J29" si="1">E19+G19+H19+I19</f>
        <v>0</v>
      </c>
      <c r="K19" s="85">
        <v>0</v>
      </c>
      <c r="L19" s="77">
        <v>0</v>
      </c>
      <c r="N19" s="69">
        <v>0</v>
      </c>
      <c r="O19" s="14">
        <f t="shared" si="0"/>
        <v>0</v>
      </c>
    </row>
    <row r="20" spans="1:15" s="15" customFormat="1" ht="12.75" customHeight="1" x14ac:dyDescent="0.4">
      <c r="A20" s="260" t="str">
        <f>'CONTRACT TOTAL'!A20:B20</f>
        <v>Position Title (Employee Classification) 3</v>
      </c>
      <c r="B20" s="260"/>
      <c r="C20" s="77">
        <v>0</v>
      </c>
      <c r="D20" s="77">
        <v>0</v>
      </c>
      <c r="E20" s="77">
        <v>0</v>
      </c>
      <c r="F20" s="77">
        <v>0</v>
      </c>
      <c r="G20" s="69">
        <v>0</v>
      </c>
      <c r="H20" s="69">
        <v>0</v>
      </c>
      <c r="I20" s="69">
        <v>0</v>
      </c>
      <c r="J20" s="77">
        <f t="shared" si="1"/>
        <v>0</v>
      </c>
      <c r="K20" s="85">
        <v>0</v>
      </c>
      <c r="L20" s="77">
        <v>0</v>
      </c>
      <c r="N20" s="69">
        <v>0</v>
      </c>
      <c r="O20" s="14">
        <f t="shared" si="0"/>
        <v>0</v>
      </c>
    </row>
    <row r="21" spans="1:15" s="15" customFormat="1" ht="12.75" x14ac:dyDescent="0.4">
      <c r="A21" s="260" t="str">
        <f>'CONTRACT TOTAL'!A21:B21</f>
        <v>Position Title (Employee Classification) 4</v>
      </c>
      <c r="B21" s="260"/>
      <c r="C21" s="77">
        <v>0</v>
      </c>
      <c r="D21" s="77">
        <v>0</v>
      </c>
      <c r="E21" s="77">
        <v>0</v>
      </c>
      <c r="F21" s="77">
        <v>0</v>
      </c>
      <c r="G21" s="69">
        <v>0</v>
      </c>
      <c r="H21" s="69">
        <v>0</v>
      </c>
      <c r="I21" s="69">
        <v>0</v>
      </c>
      <c r="J21" s="77">
        <f t="shared" si="1"/>
        <v>0</v>
      </c>
      <c r="K21" s="85">
        <v>0</v>
      </c>
      <c r="L21" s="77">
        <v>0</v>
      </c>
      <c r="N21" s="69">
        <v>0</v>
      </c>
      <c r="O21" s="14">
        <f t="shared" si="0"/>
        <v>0</v>
      </c>
    </row>
    <row r="22" spans="1:15" s="15" customFormat="1" ht="12.75" customHeight="1" x14ac:dyDescent="0.4">
      <c r="A22" s="260" t="str">
        <f>'CONTRACT TOTAL'!A22:B22</f>
        <v>Position Title (Employee Classification) 5</v>
      </c>
      <c r="B22" s="260"/>
      <c r="C22" s="77">
        <v>0</v>
      </c>
      <c r="D22" s="77">
        <v>0</v>
      </c>
      <c r="E22" s="77">
        <v>24</v>
      </c>
      <c r="F22" s="77">
        <v>40</v>
      </c>
      <c r="G22" s="69">
        <v>0</v>
      </c>
      <c r="H22" s="69">
        <v>0</v>
      </c>
      <c r="I22" s="69">
        <v>0</v>
      </c>
      <c r="J22" s="77">
        <f t="shared" si="1"/>
        <v>24</v>
      </c>
      <c r="K22" s="85">
        <v>24</v>
      </c>
      <c r="L22" s="77">
        <v>0</v>
      </c>
      <c r="N22" s="69">
        <v>0</v>
      </c>
      <c r="O22" s="14">
        <f t="shared" si="0"/>
        <v>0</v>
      </c>
    </row>
    <row r="23" spans="1:15" s="15" customFormat="1" ht="12.75" customHeight="1" x14ac:dyDescent="0.4">
      <c r="A23" s="260" t="str">
        <f>'CONTRACT TOTAL'!A23:B23</f>
        <v>Position Title (Employee Classification) 6</v>
      </c>
      <c r="B23" s="260"/>
      <c r="C23" s="77">
        <v>0</v>
      </c>
      <c r="D23" s="77">
        <v>0</v>
      </c>
      <c r="E23" s="77">
        <v>0</v>
      </c>
      <c r="F23" s="77">
        <v>40</v>
      </c>
      <c r="G23" s="69">
        <v>0</v>
      </c>
      <c r="H23" s="69">
        <v>0</v>
      </c>
      <c r="I23" s="69">
        <v>0</v>
      </c>
      <c r="J23" s="77">
        <f t="shared" si="1"/>
        <v>0</v>
      </c>
      <c r="K23" s="85">
        <v>0</v>
      </c>
      <c r="L23" s="77">
        <v>0</v>
      </c>
      <c r="N23" s="69">
        <v>0</v>
      </c>
      <c r="O23" s="14">
        <f t="shared" si="0"/>
        <v>0</v>
      </c>
    </row>
    <row r="24" spans="1:15" s="15" customFormat="1" ht="12.75" x14ac:dyDescent="0.4">
      <c r="A24" s="260" t="str">
        <f>'CONTRACT TOTAL'!A24:B24</f>
        <v>Position Title (Employee Classification) 7</v>
      </c>
      <c r="B24" s="260"/>
      <c r="C24" s="77">
        <v>0</v>
      </c>
      <c r="D24" s="77">
        <v>0</v>
      </c>
      <c r="E24" s="77">
        <v>0</v>
      </c>
      <c r="F24" s="77">
        <v>0</v>
      </c>
      <c r="G24" s="69">
        <v>0</v>
      </c>
      <c r="H24" s="69">
        <v>0</v>
      </c>
      <c r="I24" s="69">
        <v>0</v>
      </c>
      <c r="J24" s="77">
        <f t="shared" si="1"/>
        <v>0</v>
      </c>
      <c r="K24" s="85">
        <v>0</v>
      </c>
      <c r="L24" s="77">
        <v>0</v>
      </c>
      <c r="N24" s="69">
        <v>0</v>
      </c>
      <c r="O24" s="14">
        <f t="shared" si="0"/>
        <v>0</v>
      </c>
    </row>
    <row r="25" spans="1:15" s="15" customFormat="1" ht="12.75" customHeight="1" x14ac:dyDescent="0.4">
      <c r="A25" s="260" t="str">
        <f>'CONTRACT TOTAL'!A25:B25</f>
        <v>Position Title (Employee Classification) 8</v>
      </c>
      <c r="B25" s="260"/>
      <c r="C25" s="77">
        <v>0</v>
      </c>
      <c r="D25" s="77">
        <v>0</v>
      </c>
      <c r="E25" s="77">
        <v>0</v>
      </c>
      <c r="F25" s="77">
        <v>0</v>
      </c>
      <c r="G25" s="69">
        <v>0</v>
      </c>
      <c r="H25" s="69">
        <v>0</v>
      </c>
      <c r="I25" s="69">
        <v>0</v>
      </c>
      <c r="J25" s="77">
        <f t="shared" si="1"/>
        <v>0</v>
      </c>
      <c r="K25" s="85">
        <v>0</v>
      </c>
      <c r="L25" s="77">
        <v>0</v>
      </c>
      <c r="N25" s="69">
        <v>0</v>
      </c>
      <c r="O25" s="14">
        <f t="shared" si="0"/>
        <v>0</v>
      </c>
    </row>
    <row r="26" spans="1:15" s="15" customFormat="1" ht="12.75" customHeight="1" x14ac:dyDescent="0.4">
      <c r="A26" s="260" t="str">
        <f>'CONTRACT TOTAL'!A26:B26</f>
        <v>Position Title (Employee Classification) 9</v>
      </c>
      <c r="B26" s="260"/>
      <c r="C26" s="77">
        <v>0</v>
      </c>
      <c r="D26" s="77">
        <v>0</v>
      </c>
      <c r="E26" s="77">
        <v>0</v>
      </c>
      <c r="F26" s="77">
        <v>0</v>
      </c>
      <c r="G26" s="69">
        <v>0</v>
      </c>
      <c r="H26" s="69">
        <v>0</v>
      </c>
      <c r="I26" s="69">
        <v>0</v>
      </c>
      <c r="J26" s="77">
        <f t="shared" si="1"/>
        <v>0</v>
      </c>
      <c r="K26" s="85">
        <v>0</v>
      </c>
      <c r="L26" s="77">
        <v>0</v>
      </c>
      <c r="N26" s="69">
        <v>0</v>
      </c>
      <c r="O26" s="14">
        <f t="shared" si="0"/>
        <v>0</v>
      </c>
    </row>
    <row r="27" spans="1:15" s="15" customFormat="1" ht="12.75" customHeight="1" x14ac:dyDescent="0.4">
      <c r="A27" s="260" t="str">
        <f>'CONTRACT TOTAL'!A27:B27</f>
        <v>Position Title (Employee Classification) 10</v>
      </c>
      <c r="B27" s="260"/>
      <c r="C27" s="77">
        <v>0</v>
      </c>
      <c r="D27" s="77">
        <v>0</v>
      </c>
      <c r="E27" s="77">
        <v>0</v>
      </c>
      <c r="F27" s="77">
        <v>0</v>
      </c>
      <c r="G27" s="69">
        <v>0</v>
      </c>
      <c r="H27" s="69">
        <v>0</v>
      </c>
      <c r="I27" s="69">
        <v>0</v>
      </c>
      <c r="J27" s="77">
        <f t="shared" si="1"/>
        <v>0</v>
      </c>
      <c r="K27" s="85">
        <v>0</v>
      </c>
      <c r="L27" s="77">
        <v>0</v>
      </c>
      <c r="N27" s="69">
        <v>0</v>
      </c>
      <c r="O27" s="14">
        <f t="shared" si="0"/>
        <v>0</v>
      </c>
    </row>
    <row r="28" spans="1:15" s="15" customFormat="1" ht="12.75" customHeight="1" x14ac:dyDescent="0.4">
      <c r="A28" s="260" t="str">
        <f>'CONTRACT TOTAL'!A28:B28</f>
        <v>Position Title (Employee Classification) 11</v>
      </c>
      <c r="B28" s="260"/>
      <c r="C28" s="77">
        <v>0</v>
      </c>
      <c r="D28" s="77">
        <v>0</v>
      </c>
      <c r="E28" s="77">
        <v>0</v>
      </c>
      <c r="F28" s="77">
        <v>0</v>
      </c>
      <c r="G28" s="69">
        <v>0</v>
      </c>
      <c r="H28" s="69">
        <v>0</v>
      </c>
      <c r="I28" s="69">
        <v>0</v>
      </c>
      <c r="J28" s="77">
        <f t="shared" si="1"/>
        <v>0</v>
      </c>
      <c r="K28" s="85">
        <v>0</v>
      </c>
      <c r="L28" s="77">
        <v>0</v>
      </c>
      <c r="N28" s="69">
        <v>0</v>
      </c>
      <c r="O28" s="14">
        <f t="shared" si="0"/>
        <v>0</v>
      </c>
    </row>
    <row r="29" spans="1:15" s="15" customFormat="1" ht="12.75" customHeight="1" x14ac:dyDescent="0.4">
      <c r="A29" s="260" t="str">
        <f>'CONTRACT TOTAL'!A29:B29</f>
        <v>Position Title (Employee Classification) 12</v>
      </c>
      <c r="B29" s="260"/>
      <c r="C29" s="77">
        <v>0</v>
      </c>
      <c r="D29" s="77">
        <v>0</v>
      </c>
      <c r="E29" s="77">
        <v>72</v>
      </c>
      <c r="F29" s="77">
        <v>80</v>
      </c>
      <c r="G29" s="69">
        <v>0</v>
      </c>
      <c r="H29" s="69">
        <v>0</v>
      </c>
      <c r="I29" s="69">
        <v>0</v>
      </c>
      <c r="J29" s="77">
        <f t="shared" si="1"/>
        <v>72</v>
      </c>
      <c r="K29" s="85">
        <v>72</v>
      </c>
      <c r="L29" s="77">
        <v>0</v>
      </c>
      <c r="N29" s="69">
        <v>0</v>
      </c>
      <c r="O29" s="14">
        <f t="shared" si="0"/>
        <v>0</v>
      </c>
    </row>
    <row r="30" spans="1:15" s="15" customFormat="1" ht="12.75" customHeight="1" x14ac:dyDescent="0.4">
      <c r="A30" s="260" t="str">
        <f>'CONTRACT TOTAL'!A30:B30</f>
        <v>Position Title (Employee Classification) 13</v>
      </c>
      <c r="B30" s="260"/>
      <c r="C30" s="106">
        <v>0</v>
      </c>
      <c r="D30" s="106">
        <v>0</v>
      </c>
      <c r="E30" s="106">
        <v>0</v>
      </c>
      <c r="F30" s="106">
        <v>0</v>
      </c>
      <c r="G30" s="69">
        <v>0</v>
      </c>
      <c r="H30" s="69">
        <v>0</v>
      </c>
      <c r="I30" s="69">
        <v>0</v>
      </c>
      <c r="J30" s="106">
        <f t="shared" ref="J30:J35" si="2">E30+G30+H30+I30</f>
        <v>0</v>
      </c>
      <c r="K30" s="106">
        <v>0</v>
      </c>
      <c r="L30" s="106">
        <v>0</v>
      </c>
      <c r="N30" s="69">
        <v>0</v>
      </c>
      <c r="O30" s="14">
        <f t="shared" si="0"/>
        <v>0</v>
      </c>
    </row>
    <row r="31" spans="1:15" s="15" customFormat="1" ht="12.75" customHeight="1" x14ac:dyDescent="0.4">
      <c r="A31" s="260" t="str">
        <f>'CONTRACT TOTAL'!A31:B31</f>
        <v>Position Title (Employee Classification) 14</v>
      </c>
      <c r="B31" s="260"/>
      <c r="C31" s="147">
        <v>0</v>
      </c>
      <c r="D31" s="147">
        <v>0</v>
      </c>
      <c r="E31" s="147">
        <v>0</v>
      </c>
      <c r="F31" s="147">
        <v>0</v>
      </c>
      <c r="G31" s="69">
        <v>0</v>
      </c>
      <c r="H31" s="69">
        <v>0</v>
      </c>
      <c r="I31" s="69">
        <v>0</v>
      </c>
      <c r="J31" s="147">
        <f t="shared" si="2"/>
        <v>0</v>
      </c>
      <c r="K31" s="147">
        <v>0</v>
      </c>
      <c r="L31" s="147">
        <v>0</v>
      </c>
      <c r="N31" s="69">
        <v>0</v>
      </c>
      <c r="O31" s="13">
        <f t="shared" si="0"/>
        <v>0</v>
      </c>
    </row>
    <row r="32" spans="1:15" s="15" customFormat="1" ht="12.75" customHeight="1" x14ac:dyDescent="0.4">
      <c r="A32" s="260" t="str">
        <f>'CONTRACT TOTAL'!A32:B32</f>
        <v>Position Title (Employee Classification) 15</v>
      </c>
      <c r="B32" s="260"/>
      <c r="C32" s="147">
        <v>0</v>
      </c>
      <c r="D32" s="147">
        <v>0</v>
      </c>
      <c r="E32" s="147">
        <v>0</v>
      </c>
      <c r="F32" s="147">
        <v>0</v>
      </c>
      <c r="G32" s="69">
        <v>0</v>
      </c>
      <c r="H32" s="69">
        <v>0</v>
      </c>
      <c r="I32" s="69">
        <v>0</v>
      </c>
      <c r="J32" s="147">
        <f t="shared" si="2"/>
        <v>0</v>
      </c>
      <c r="K32" s="147">
        <v>0</v>
      </c>
      <c r="L32" s="147">
        <v>0</v>
      </c>
      <c r="N32" s="69">
        <v>0</v>
      </c>
      <c r="O32" s="13">
        <f t="shared" si="0"/>
        <v>0</v>
      </c>
    </row>
    <row r="33" spans="1:15" s="15" customFormat="1" ht="12.75" customHeight="1" x14ac:dyDescent="0.4">
      <c r="A33" s="260" t="str">
        <f>'CONTRACT TOTAL'!A33:B33</f>
        <v>Position Title (Employee Classification) 16</v>
      </c>
      <c r="B33" s="260"/>
      <c r="C33" s="147">
        <v>0</v>
      </c>
      <c r="D33" s="147">
        <v>0</v>
      </c>
      <c r="E33" s="147">
        <v>0</v>
      </c>
      <c r="F33" s="147">
        <v>0</v>
      </c>
      <c r="G33" s="69">
        <v>0</v>
      </c>
      <c r="H33" s="69">
        <v>0</v>
      </c>
      <c r="I33" s="69">
        <v>0</v>
      </c>
      <c r="J33" s="147">
        <f t="shared" si="2"/>
        <v>0</v>
      </c>
      <c r="K33" s="147">
        <v>0</v>
      </c>
      <c r="L33" s="147">
        <v>0</v>
      </c>
      <c r="N33" s="69">
        <v>0</v>
      </c>
      <c r="O33" s="13">
        <f t="shared" si="0"/>
        <v>0</v>
      </c>
    </row>
    <row r="34" spans="1:15" s="15" customFormat="1" ht="12.75" customHeight="1" x14ac:dyDescent="0.4">
      <c r="A34" s="260" t="str">
        <f>'CONTRACT TOTAL'!A34:B34</f>
        <v>Position Title (Employee Classification) 17</v>
      </c>
      <c r="B34" s="260"/>
      <c r="C34" s="147">
        <v>0</v>
      </c>
      <c r="D34" s="147">
        <v>0</v>
      </c>
      <c r="E34" s="147">
        <v>0</v>
      </c>
      <c r="F34" s="147">
        <v>0</v>
      </c>
      <c r="G34" s="69">
        <v>0</v>
      </c>
      <c r="H34" s="69">
        <v>0</v>
      </c>
      <c r="I34" s="69">
        <v>0</v>
      </c>
      <c r="J34" s="147">
        <f t="shared" si="2"/>
        <v>0</v>
      </c>
      <c r="K34" s="147">
        <v>0</v>
      </c>
      <c r="L34" s="147">
        <v>0</v>
      </c>
      <c r="N34" s="69">
        <v>0</v>
      </c>
      <c r="O34" s="24">
        <f>SUM(O18:O33)</f>
        <v>0</v>
      </c>
    </row>
    <row r="35" spans="1:15" s="15" customFormat="1" ht="12.75" customHeight="1" x14ac:dyDescent="0.4">
      <c r="A35" s="260" t="str">
        <f>'CONTRACT TOTAL'!A35:B35</f>
        <v>Position Title (Employee Classification) 18</v>
      </c>
      <c r="B35" s="260"/>
      <c r="C35" s="147">
        <v>0</v>
      </c>
      <c r="D35" s="147">
        <v>0</v>
      </c>
      <c r="E35" s="147">
        <v>0</v>
      </c>
      <c r="F35" s="147">
        <v>0</v>
      </c>
      <c r="G35" s="69">
        <v>0</v>
      </c>
      <c r="H35" s="69">
        <v>0</v>
      </c>
      <c r="I35" s="69">
        <v>0</v>
      </c>
      <c r="J35" s="147">
        <f t="shared" si="2"/>
        <v>0</v>
      </c>
      <c r="K35" s="147">
        <v>0</v>
      </c>
      <c r="L35" s="147">
        <v>0</v>
      </c>
      <c r="N35" s="69">
        <v>0</v>
      </c>
      <c r="O35" s="24">
        <f>SUM(O19:O31)</f>
        <v>0</v>
      </c>
    </row>
    <row r="36" spans="1:15" s="15" customFormat="1" ht="12.75" customHeight="1" x14ac:dyDescent="0.4">
      <c r="A36" s="259" t="s">
        <v>47</v>
      </c>
      <c r="B36" s="259"/>
      <c r="C36" s="90">
        <f>SUM(C18:C35)</f>
        <v>0</v>
      </c>
      <c r="D36" s="90">
        <f t="shared" ref="D36:L36" si="3">SUM(D18:D35)</f>
        <v>0</v>
      </c>
      <c r="E36" s="90">
        <f t="shared" si="3"/>
        <v>96</v>
      </c>
      <c r="F36" s="90">
        <f t="shared" si="3"/>
        <v>160</v>
      </c>
      <c r="G36" s="90">
        <f t="shared" si="3"/>
        <v>0</v>
      </c>
      <c r="H36" s="90">
        <f t="shared" si="3"/>
        <v>0</v>
      </c>
      <c r="I36" s="90">
        <f t="shared" si="3"/>
        <v>0</v>
      </c>
      <c r="J36" s="90">
        <f t="shared" si="3"/>
        <v>96</v>
      </c>
      <c r="K36" s="90">
        <f t="shared" si="3"/>
        <v>96</v>
      </c>
      <c r="L36" s="90">
        <f t="shared" si="3"/>
        <v>0</v>
      </c>
      <c r="N36" s="90">
        <f>SUM(N18:N35)</f>
        <v>0</v>
      </c>
      <c r="O36" s="90">
        <f>SUM(O18:O35)</f>
        <v>0</v>
      </c>
    </row>
    <row r="37" spans="1:15" s="15" customFormat="1" ht="12.75" x14ac:dyDescent="0.4">
      <c r="A37" s="260"/>
      <c r="B37" s="260"/>
      <c r="C37" s="77"/>
      <c r="D37" s="77"/>
      <c r="E37" s="77"/>
      <c r="F37" s="77"/>
      <c r="G37" s="77"/>
      <c r="H37" s="77"/>
      <c r="I37" s="77"/>
      <c r="J37" s="77"/>
      <c r="K37" s="85"/>
      <c r="L37" s="77"/>
      <c r="N37" s="102"/>
      <c r="O37" s="14"/>
    </row>
    <row r="38" spans="1:15" s="25" customFormat="1" x14ac:dyDescent="0.4">
      <c r="A38" s="265" t="s">
        <v>48</v>
      </c>
      <c r="B38" s="265"/>
      <c r="C38" s="77"/>
      <c r="D38" s="77"/>
      <c r="E38" s="77"/>
      <c r="F38" s="77"/>
      <c r="G38" s="77"/>
      <c r="H38" s="77"/>
      <c r="I38" s="77"/>
      <c r="J38" s="77"/>
      <c r="K38" s="85"/>
      <c r="L38" s="77"/>
      <c r="N38" s="102"/>
      <c r="O38" s="14"/>
    </row>
    <row r="39" spans="1:15" s="15" customFormat="1" ht="12.75" customHeight="1" x14ac:dyDescent="0.4">
      <c r="A39" s="260" t="str">
        <f>'CONTRACT TOTAL'!A39:B39</f>
        <v>Position Title (Employee Classification) 1</v>
      </c>
      <c r="B39" s="260"/>
      <c r="C39" s="77">
        <v>0</v>
      </c>
      <c r="D39" s="77">
        <v>0</v>
      </c>
      <c r="E39" s="77">
        <v>0</v>
      </c>
      <c r="F39" s="77">
        <v>0</v>
      </c>
      <c r="G39" s="69">
        <v>0</v>
      </c>
      <c r="H39" s="69">
        <v>0</v>
      </c>
      <c r="I39" s="69">
        <v>0</v>
      </c>
      <c r="J39" s="77">
        <f>E39+G39+H39+I39</f>
        <v>0</v>
      </c>
      <c r="K39" s="85">
        <v>0</v>
      </c>
      <c r="L39" s="77">
        <v>0</v>
      </c>
      <c r="N39" s="69">
        <v>0</v>
      </c>
      <c r="O39" s="14">
        <f t="shared" ref="O39:O56" si="4">C39-N39</f>
        <v>0</v>
      </c>
    </row>
    <row r="40" spans="1:15" s="15" customFormat="1" ht="12.75" customHeight="1" x14ac:dyDescent="0.4">
      <c r="A40" s="260" t="str">
        <f>'CONTRACT TOTAL'!A40:B40</f>
        <v>Position Title (Employee Classification) 2</v>
      </c>
      <c r="B40" s="260"/>
      <c r="C40" s="77">
        <v>0</v>
      </c>
      <c r="D40" s="77">
        <v>0</v>
      </c>
      <c r="E40" s="77">
        <v>0</v>
      </c>
      <c r="F40" s="77">
        <v>0</v>
      </c>
      <c r="G40" s="69">
        <v>0</v>
      </c>
      <c r="H40" s="69">
        <v>0</v>
      </c>
      <c r="I40" s="69">
        <v>0</v>
      </c>
      <c r="J40" s="77">
        <f t="shared" ref="J40:J50" si="5">E40+G40+H40+I40</f>
        <v>0</v>
      </c>
      <c r="K40" s="85">
        <v>0</v>
      </c>
      <c r="L40" s="77">
        <v>0</v>
      </c>
      <c r="N40" s="69">
        <v>0</v>
      </c>
      <c r="O40" s="14">
        <f t="shared" si="4"/>
        <v>0</v>
      </c>
    </row>
    <row r="41" spans="1:15" s="15" customFormat="1" ht="12.75" customHeight="1" x14ac:dyDescent="0.4">
      <c r="A41" s="260" t="str">
        <f>'CONTRACT TOTAL'!A41:B41</f>
        <v>Position Title (Employee Classification) 3</v>
      </c>
      <c r="B41" s="260"/>
      <c r="C41" s="77">
        <v>0</v>
      </c>
      <c r="D41" s="77">
        <v>0</v>
      </c>
      <c r="E41" s="77">
        <v>0</v>
      </c>
      <c r="F41" s="77">
        <v>0</v>
      </c>
      <c r="G41" s="69">
        <v>0</v>
      </c>
      <c r="H41" s="69">
        <v>0</v>
      </c>
      <c r="I41" s="69">
        <v>0</v>
      </c>
      <c r="J41" s="77">
        <f t="shared" si="5"/>
        <v>0</v>
      </c>
      <c r="K41" s="85">
        <v>0</v>
      </c>
      <c r="L41" s="77">
        <v>0</v>
      </c>
      <c r="N41" s="69">
        <v>0</v>
      </c>
      <c r="O41" s="14">
        <f t="shared" si="4"/>
        <v>0</v>
      </c>
    </row>
    <row r="42" spans="1:15" s="15" customFormat="1" ht="12.75" x14ac:dyDescent="0.4">
      <c r="A42" s="260" t="str">
        <f>'CONTRACT TOTAL'!A42:B42</f>
        <v>Position Title (Employee Classification) 4</v>
      </c>
      <c r="B42" s="260"/>
      <c r="C42" s="77">
        <v>0</v>
      </c>
      <c r="D42" s="77">
        <v>0</v>
      </c>
      <c r="E42" s="77">
        <v>0</v>
      </c>
      <c r="F42" s="77">
        <v>0</v>
      </c>
      <c r="G42" s="69">
        <v>0</v>
      </c>
      <c r="H42" s="69">
        <v>0</v>
      </c>
      <c r="I42" s="69">
        <v>0</v>
      </c>
      <c r="J42" s="77">
        <f t="shared" si="5"/>
        <v>0</v>
      </c>
      <c r="K42" s="85">
        <v>0</v>
      </c>
      <c r="L42" s="77">
        <v>0</v>
      </c>
      <c r="N42" s="69">
        <v>0</v>
      </c>
      <c r="O42" s="14">
        <f t="shared" si="4"/>
        <v>0</v>
      </c>
    </row>
    <row r="43" spans="1:15" s="15" customFormat="1" ht="12.75" customHeight="1" x14ac:dyDescent="0.4">
      <c r="A43" s="260" t="str">
        <f>'CONTRACT TOTAL'!A43:B43</f>
        <v>Position Title (Employee Classification) 5</v>
      </c>
      <c r="B43" s="260"/>
      <c r="C43" s="77">
        <v>0</v>
      </c>
      <c r="D43" s="77">
        <v>0</v>
      </c>
      <c r="E43" s="77">
        <v>0</v>
      </c>
      <c r="F43" s="77">
        <v>0</v>
      </c>
      <c r="G43" s="69">
        <v>0</v>
      </c>
      <c r="H43" s="69">
        <v>0</v>
      </c>
      <c r="I43" s="69">
        <v>0</v>
      </c>
      <c r="J43" s="77">
        <f t="shared" si="5"/>
        <v>0</v>
      </c>
      <c r="K43" s="85">
        <v>0</v>
      </c>
      <c r="L43" s="77">
        <v>0</v>
      </c>
      <c r="N43" s="69">
        <v>0</v>
      </c>
      <c r="O43" s="14">
        <f t="shared" si="4"/>
        <v>0</v>
      </c>
    </row>
    <row r="44" spans="1:15" s="15" customFormat="1" ht="12.75" customHeight="1" x14ac:dyDescent="0.4">
      <c r="A44" s="260" t="str">
        <f>'CONTRACT TOTAL'!A44:B44</f>
        <v>Position Title (Employee Classification) 6</v>
      </c>
      <c r="B44" s="260"/>
      <c r="C44" s="77">
        <v>0</v>
      </c>
      <c r="D44" s="77">
        <v>0</v>
      </c>
      <c r="E44" s="77">
        <v>0</v>
      </c>
      <c r="F44" s="77">
        <v>0</v>
      </c>
      <c r="G44" s="69">
        <v>0</v>
      </c>
      <c r="H44" s="69">
        <v>0</v>
      </c>
      <c r="I44" s="69">
        <v>0</v>
      </c>
      <c r="J44" s="77">
        <f t="shared" si="5"/>
        <v>0</v>
      </c>
      <c r="K44" s="85">
        <v>0</v>
      </c>
      <c r="L44" s="77">
        <v>0</v>
      </c>
      <c r="N44" s="69">
        <v>0</v>
      </c>
      <c r="O44" s="14">
        <f t="shared" si="4"/>
        <v>0</v>
      </c>
    </row>
    <row r="45" spans="1:15" s="15" customFormat="1" ht="12.75" x14ac:dyDescent="0.4">
      <c r="A45" s="260" t="str">
        <f>'CONTRACT TOTAL'!A45:B45</f>
        <v>Position Title (Employee Classification) 7</v>
      </c>
      <c r="B45" s="260"/>
      <c r="C45" s="77">
        <v>0</v>
      </c>
      <c r="D45" s="77">
        <v>0</v>
      </c>
      <c r="E45" s="77">
        <v>0</v>
      </c>
      <c r="F45" s="77">
        <v>0</v>
      </c>
      <c r="G45" s="69">
        <v>0</v>
      </c>
      <c r="H45" s="69">
        <v>0</v>
      </c>
      <c r="I45" s="69">
        <v>0</v>
      </c>
      <c r="J45" s="77">
        <f t="shared" si="5"/>
        <v>0</v>
      </c>
      <c r="K45" s="85">
        <v>0</v>
      </c>
      <c r="L45" s="77">
        <v>0</v>
      </c>
      <c r="N45" s="69">
        <v>0</v>
      </c>
      <c r="O45" s="14">
        <f t="shared" si="4"/>
        <v>0</v>
      </c>
    </row>
    <row r="46" spans="1:15" s="15" customFormat="1" ht="12.75" customHeight="1" x14ac:dyDescent="0.4">
      <c r="A46" s="260" t="str">
        <f>'CONTRACT TOTAL'!A46:B46</f>
        <v>Position Title (Employee Classification) 8</v>
      </c>
      <c r="B46" s="260"/>
      <c r="C46" s="77">
        <v>0</v>
      </c>
      <c r="D46" s="77">
        <v>0</v>
      </c>
      <c r="E46" s="77">
        <v>0</v>
      </c>
      <c r="F46" s="77">
        <v>0</v>
      </c>
      <c r="G46" s="69">
        <v>0</v>
      </c>
      <c r="H46" s="69">
        <v>0</v>
      </c>
      <c r="I46" s="69">
        <v>0</v>
      </c>
      <c r="J46" s="77">
        <f t="shared" si="5"/>
        <v>0</v>
      </c>
      <c r="K46" s="85">
        <v>0</v>
      </c>
      <c r="L46" s="77">
        <v>0</v>
      </c>
      <c r="N46" s="69">
        <v>0</v>
      </c>
      <c r="O46" s="14">
        <f t="shared" si="4"/>
        <v>0</v>
      </c>
    </row>
    <row r="47" spans="1:15" s="15" customFormat="1" ht="12.75" customHeight="1" x14ac:dyDescent="0.4">
      <c r="A47" s="260" t="str">
        <f>'CONTRACT TOTAL'!A47:B47</f>
        <v>Position Title (Employee Classification) 9</v>
      </c>
      <c r="B47" s="260"/>
      <c r="C47" s="77">
        <v>0</v>
      </c>
      <c r="D47" s="77">
        <v>0</v>
      </c>
      <c r="E47" s="77">
        <v>0</v>
      </c>
      <c r="F47" s="77">
        <v>0</v>
      </c>
      <c r="G47" s="69">
        <v>0</v>
      </c>
      <c r="H47" s="69">
        <v>0</v>
      </c>
      <c r="I47" s="69">
        <v>0</v>
      </c>
      <c r="J47" s="77">
        <f t="shared" si="5"/>
        <v>0</v>
      </c>
      <c r="K47" s="85">
        <v>0</v>
      </c>
      <c r="L47" s="77">
        <v>0</v>
      </c>
      <c r="N47" s="69">
        <v>0</v>
      </c>
      <c r="O47" s="14">
        <f t="shared" si="4"/>
        <v>0</v>
      </c>
    </row>
    <row r="48" spans="1:15" s="15" customFormat="1" ht="12.75" customHeight="1" x14ac:dyDescent="0.4">
      <c r="A48" s="260" t="str">
        <f>'CONTRACT TOTAL'!A48:B48</f>
        <v>Position Title (Employee Classification) 10</v>
      </c>
      <c r="B48" s="260"/>
      <c r="C48" s="77">
        <v>0</v>
      </c>
      <c r="D48" s="77">
        <v>0</v>
      </c>
      <c r="E48" s="77">
        <v>0</v>
      </c>
      <c r="F48" s="77">
        <v>0</v>
      </c>
      <c r="G48" s="69">
        <v>0</v>
      </c>
      <c r="H48" s="69">
        <v>0</v>
      </c>
      <c r="I48" s="69">
        <v>0</v>
      </c>
      <c r="J48" s="77">
        <f t="shared" si="5"/>
        <v>0</v>
      </c>
      <c r="K48" s="85">
        <v>0</v>
      </c>
      <c r="L48" s="77">
        <v>0</v>
      </c>
      <c r="N48" s="69">
        <v>0</v>
      </c>
      <c r="O48" s="14">
        <f t="shared" si="4"/>
        <v>0</v>
      </c>
    </row>
    <row r="49" spans="1:15" s="15" customFormat="1" ht="12.75" customHeight="1" x14ac:dyDescent="0.4">
      <c r="A49" s="260" t="str">
        <f>'CONTRACT TOTAL'!A49:B49</f>
        <v>Position Title (Employee Classification) 11</v>
      </c>
      <c r="B49" s="260"/>
      <c r="C49" s="77">
        <v>0</v>
      </c>
      <c r="D49" s="77">
        <v>0</v>
      </c>
      <c r="E49" s="77">
        <v>0</v>
      </c>
      <c r="F49" s="77">
        <v>0</v>
      </c>
      <c r="G49" s="69">
        <v>0</v>
      </c>
      <c r="H49" s="69">
        <v>0</v>
      </c>
      <c r="I49" s="69">
        <v>0</v>
      </c>
      <c r="J49" s="77">
        <f t="shared" si="5"/>
        <v>0</v>
      </c>
      <c r="K49" s="85">
        <v>0</v>
      </c>
      <c r="L49" s="77">
        <v>0</v>
      </c>
      <c r="N49" s="69">
        <v>0</v>
      </c>
      <c r="O49" s="14">
        <f t="shared" si="4"/>
        <v>0</v>
      </c>
    </row>
    <row r="50" spans="1:15" s="15" customFormat="1" ht="12.75" customHeight="1" x14ac:dyDescent="0.4">
      <c r="A50" s="260" t="str">
        <f>'CONTRACT TOTAL'!A50:B50</f>
        <v>Position Title (Employee Classification) 12</v>
      </c>
      <c r="B50" s="260"/>
      <c r="C50" s="77">
        <v>0</v>
      </c>
      <c r="D50" s="77">
        <v>0</v>
      </c>
      <c r="E50" s="77">
        <v>0</v>
      </c>
      <c r="F50" s="77">
        <v>0</v>
      </c>
      <c r="G50" s="69">
        <v>0</v>
      </c>
      <c r="H50" s="69">
        <v>0</v>
      </c>
      <c r="I50" s="69">
        <v>0</v>
      </c>
      <c r="J50" s="77">
        <f t="shared" si="5"/>
        <v>0</v>
      </c>
      <c r="K50" s="85">
        <v>0</v>
      </c>
      <c r="L50" s="77">
        <v>0</v>
      </c>
      <c r="N50" s="69">
        <v>0</v>
      </c>
      <c r="O50" s="14">
        <f t="shared" si="4"/>
        <v>0</v>
      </c>
    </row>
    <row r="51" spans="1:15" s="15" customFormat="1" ht="12.75" customHeight="1" x14ac:dyDescent="0.4">
      <c r="A51" s="260" t="str">
        <f>'CONTRACT TOTAL'!A51:B51</f>
        <v>Position Title (Employee Classification) 13</v>
      </c>
      <c r="B51" s="260"/>
      <c r="C51" s="106">
        <v>0</v>
      </c>
      <c r="D51" s="106">
        <v>0</v>
      </c>
      <c r="E51" s="106">
        <v>0</v>
      </c>
      <c r="F51" s="106">
        <v>0</v>
      </c>
      <c r="G51" s="69">
        <v>0</v>
      </c>
      <c r="H51" s="69">
        <v>0</v>
      </c>
      <c r="I51" s="69">
        <v>0</v>
      </c>
      <c r="J51" s="106">
        <f t="shared" ref="J51:J56" si="6">E51+G51+H51+I51</f>
        <v>0</v>
      </c>
      <c r="K51" s="106">
        <v>0</v>
      </c>
      <c r="L51" s="106">
        <v>0</v>
      </c>
      <c r="N51" s="69">
        <v>0</v>
      </c>
      <c r="O51" s="14">
        <f t="shared" si="4"/>
        <v>0</v>
      </c>
    </row>
    <row r="52" spans="1:15" s="15" customFormat="1" ht="12.75" customHeight="1" x14ac:dyDescent="0.4">
      <c r="A52" s="260" t="str">
        <f>'CONTRACT TOTAL'!A52:B52</f>
        <v>Position Title (Employee Classification) 14</v>
      </c>
      <c r="B52" s="260"/>
      <c r="C52" s="147">
        <v>0</v>
      </c>
      <c r="D52" s="147">
        <v>0</v>
      </c>
      <c r="E52" s="147">
        <v>0</v>
      </c>
      <c r="F52" s="147">
        <v>0</v>
      </c>
      <c r="G52" s="69">
        <v>0</v>
      </c>
      <c r="H52" s="69">
        <v>0</v>
      </c>
      <c r="I52" s="69">
        <v>0</v>
      </c>
      <c r="J52" s="147">
        <f t="shared" si="6"/>
        <v>0</v>
      </c>
      <c r="K52" s="147">
        <v>0</v>
      </c>
      <c r="L52" s="147">
        <v>0</v>
      </c>
      <c r="N52" s="69">
        <v>0</v>
      </c>
      <c r="O52" s="13">
        <f t="shared" si="4"/>
        <v>0</v>
      </c>
    </row>
    <row r="53" spans="1:15" s="15" customFormat="1" ht="12.75" customHeight="1" x14ac:dyDescent="0.4">
      <c r="A53" s="260" t="str">
        <f>'CONTRACT TOTAL'!A53:B53</f>
        <v>Position Title (Employee Classification) 15</v>
      </c>
      <c r="B53" s="260"/>
      <c r="C53" s="147">
        <v>0</v>
      </c>
      <c r="D53" s="147">
        <v>0</v>
      </c>
      <c r="E53" s="147">
        <v>0</v>
      </c>
      <c r="F53" s="147">
        <v>0</v>
      </c>
      <c r="G53" s="69">
        <v>0</v>
      </c>
      <c r="H53" s="69">
        <v>0</v>
      </c>
      <c r="I53" s="69">
        <v>0</v>
      </c>
      <c r="J53" s="147">
        <f t="shared" si="6"/>
        <v>0</v>
      </c>
      <c r="K53" s="147">
        <v>0</v>
      </c>
      <c r="L53" s="147">
        <v>0</v>
      </c>
      <c r="N53" s="69">
        <v>0</v>
      </c>
      <c r="O53" s="13">
        <f t="shared" si="4"/>
        <v>0</v>
      </c>
    </row>
    <row r="54" spans="1:15" s="15" customFormat="1" ht="12.75" customHeight="1" x14ac:dyDescent="0.4">
      <c r="A54" s="260" t="str">
        <f>'CONTRACT TOTAL'!A54:B54</f>
        <v>Position Title (Employee Classification) 16</v>
      </c>
      <c r="B54" s="260"/>
      <c r="C54" s="147">
        <v>0</v>
      </c>
      <c r="D54" s="147">
        <v>0</v>
      </c>
      <c r="E54" s="147">
        <v>0</v>
      </c>
      <c r="F54" s="147">
        <v>0</v>
      </c>
      <c r="G54" s="69">
        <v>0</v>
      </c>
      <c r="H54" s="69">
        <v>0</v>
      </c>
      <c r="I54" s="69">
        <v>0</v>
      </c>
      <c r="J54" s="147">
        <f t="shared" si="6"/>
        <v>0</v>
      </c>
      <c r="K54" s="147">
        <v>0</v>
      </c>
      <c r="L54" s="147">
        <v>0</v>
      </c>
      <c r="N54" s="69">
        <v>0</v>
      </c>
      <c r="O54" s="13">
        <f t="shared" si="4"/>
        <v>0</v>
      </c>
    </row>
    <row r="55" spans="1:15" s="15" customFormat="1" ht="12.75" customHeight="1" x14ac:dyDescent="0.4">
      <c r="A55" s="260" t="str">
        <f>'CONTRACT TOTAL'!A55:B55</f>
        <v>Position Title (Employee Classification) 17</v>
      </c>
      <c r="B55" s="260"/>
      <c r="C55" s="147">
        <v>0</v>
      </c>
      <c r="D55" s="147">
        <v>0</v>
      </c>
      <c r="E55" s="147">
        <v>0</v>
      </c>
      <c r="F55" s="147">
        <v>0</v>
      </c>
      <c r="G55" s="69">
        <v>0</v>
      </c>
      <c r="H55" s="69">
        <v>0</v>
      </c>
      <c r="I55" s="69">
        <v>0</v>
      </c>
      <c r="J55" s="147">
        <f t="shared" si="6"/>
        <v>0</v>
      </c>
      <c r="K55" s="147">
        <v>0</v>
      </c>
      <c r="L55" s="147">
        <v>0</v>
      </c>
      <c r="N55" s="69">
        <v>0</v>
      </c>
      <c r="O55" s="13">
        <f t="shared" si="4"/>
        <v>0</v>
      </c>
    </row>
    <row r="56" spans="1:15" s="15" customFormat="1" ht="12.75" x14ac:dyDescent="0.4">
      <c r="A56" s="260" t="str">
        <f>'CONTRACT TOTAL'!A56:B56</f>
        <v>Position Title (Employee Classification) 18</v>
      </c>
      <c r="B56" s="260"/>
      <c r="C56" s="147">
        <v>0</v>
      </c>
      <c r="D56" s="147">
        <v>0</v>
      </c>
      <c r="E56" s="147">
        <v>0</v>
      </c>
      <c r="F56" s="147">
        <v>0</v>
      </c>
      <c r="G56" s="69">
        <v>0</v>
      </c>
      <c r="H56" s="69">
        <v>0</v>
      </c>
      <c r="I56" s="69">
        <v>0</v>
      </c>
      <c r="J56" s="147">
        <f t="shared" si="6"/>
        <v>0</v>
      </c>
      <c r="K56" s="147">
        <v>0</v>
      </c>
      <c r="L56" s="147">
        <v>0</v>
      </c>
      <c r="N56" s="69">
        <v>0</v>
      </c>
      <c r="O56" s="13">
        <f t="shared" si="4"/>
        <v>0</v>
      </c>
    </row>
    <row r="57" spans="1:15" s="15" customFormat="1" ht="12.75" x14ac:dyDescent="0.4">
      <c r="A57" s="259" t="s">
        <v>47</v>
      </c>
      <c r="B57" s="259"/>
      <c r="C57" s="80">
        <f>SUM(C39:C56)</f>
        <v>0</v>
      </c>
      <c r="D57" s="90">
        <f t="shared" ref="D57:N57" si="7">SUM(D39:D56)</f>
        <v>0</v>
      </c>
      <c r="E57" s="90">
        <f t="shared" si="7"/>
        <v>0</v>
      </c>
      <c r="F57" s="90">
        <f t="shared" si="7"/>
        <v>0</v>
      </c>
      <c r="G57" s="90">
        <f t="shared" si="7"/>
        <v>0</v>
      </c>
      <c r="H57" s="90">
        <f t="shared" si="7"/>
        <v>0</v>
      </c>
      <c r="I57" s="90">
        <f t="shared" si="7"/>
        <v>0</v>
      </c>
      <c r="J57" s="90">
        <f t="shared" si="7"/>
        <v>0</v>
      </c>
      <c r="K57" s="90">
        <f t="shared" si="7"/>
        <v>0</v>
      </c>
      <c r="L57" s="90">
        <f t="shared" si="7"/>
        <v>0</v>
      </c>
      <c r="N57" s="90">
        <f t="shared" si="7"/>
        <v>0</v>
      </c>
      <c r="O57" s="24">
        <f>SUM(O39:O56)</f>
        <v>0</v>
      </c>
    </row>
    <row r="58" spans="1:15" s="15" customFormat="1" ht="12.75" x14ac:dyDescent="0.4">
      <c r="A58" s="260"/>
      <c r="B58" s="260"/>
      <c r="C58" s="77"/>
      <c r="D58" s="77"/>
      <c r="E58" s="77"/>
      <c r="F58" s="77"/>
      <c r="G58" s="77"/>
      <c r="H58" s="77"/>
      <c r="I58" s="77"/>
      <c r="J58" s="77"/>
      <c r="K58" s="85"/>
      <c r="L58" s="77"/>
      <c r="N58" s="102"/>
      <c r="O58" s="14"/>
    </row>
    <row r="59" spans="1:15" s="15" customFormat="1" x14ac:dyDescent="0.4">
      <c r="A59" s="265" t="s">
        <v>49</v>
      </c>
      <c r="B59" s="265"/>
      <c r="C59" s="77"/>
      <c r="D59" s="77"/>
      <c r="E59" s="77"/>
      <c r="F59" s="77"/>
      <c r="G59" s="77"/>
      <c r="H59" s="77"/>
      <c r="I59" s="77"/>
      <c r="J59" s="77"/>
      <c r="K59" s="85"/>
      <c r="L59" s="77"/>
      <c r="N59" s="102"/>
      <c r="O59" s="14"/>
    </row>
    <row r="60" spans="1:15" s="15" customFormat="1" ht="12.75" customHeight="1" x14ac:dyDescent="0.4">
      <c r="A60" s="260" t="str">
        <f>'CONTRACT TOTAL'!A60:B60</f>
        <v>Position Title (Employee Classification) 1</v>
      </c>
      <c r="B60" s="260"/>
      <c r="C60" s="76">
        <v>0</v>
      </c>
      <c r="D60" s="76">
        <v>0</v>
      </c>
      <c r="E60" s="76">
        <v>0</v>
      </c>
      <c r="F60" s="76">
        <v>0</v>
      </c>
      <c r="G60" s="70">
        <v>0</v>
      </c>
      <c r="H60" s="70">
        <v>0</v>
      </c>
      <c r="I60" s="70">
        <v>0</v>
      </c>
      <c r="J60" s="76">
        <f t="shared" ref="J60:J71" si="8">E60+G60+H60+I60</f>
        <v>0</v>
      </c>
      <c r="K60" s="83">
        <v>0</v>
      </c>
      <c r="L60" s="76">
        <v>0</v>
      </c>
      <c r="N60" s="70">
        <v>0</v>
      </c>
      <c r="O60" s="18">
        <f t="shared" ref="O60:O77" si="9">C60-N60</f>
        <v>0</v>
      </c>
    </row>
    <row r="61" spans="1:15" s="15" customFormat="1" ht="12.75" customHeight="1" x14ac:dyDescent="0.4">
      <c r="A61" s="260" t="str">
        <f>'CONTRACT TOTAL'!A61:B61</f>
        <v>Position Title (Employee Classification) 2</v>
      </c>
      <c r="B61" s="260"/>
      <c r="C61" s="76">
        <v>0</v>
      </c>
      <c r="D61" s="76">
        <v>0</v>
      </c>
      <c r="E61" s="76">
        <v>0</v>
      </c>
      <c r="F61" s="76">
        <v>0</v>
      </c>
      <c r="G61" s="70">
        <v>0</v>
      </c>
      <c r="H61" s="70">
        <v>0</v>
      </c>
      <c r="I61" s="70">
        <v>0</v>
      </c>
      <c r="J61" s="76">
        <f t="shared" si="8"/>
        <v>0</v>
      </c>
      <c r="K61" s="83">
        <v>0</v>
      </c>
      <c r="L61" s="76">
        <v>0</v>
      </c>
      <c r="N61" s="70">
        <v>0</v>
      </c>
      <c r="O61" s="18">
        <f t="shared" si="9"/>
        <v>0</v>
      </c>
    </row>
    <row r="62" spans="1:15" s="15" customFormat="1" ht="12.75" customHeight="1" x14ac:dyDescent="0.4">
      <c r="A62" s="260" t="str">
        <f>'CONTRACT TOTAL'!A62:B62</f>
        <v>Position Title (Employee Classification) 3</v>
      </c>
      <c r="B62" s="260"/>
      <c r="C62" s="76">
        <v>0</v>
      </c>
      <c r="D62" s="76">
        <v>0</v>
      </c>
      <c r="E62" s="76">
        <v>0</v>
      </c>
      <c r="F62" s="76">
        <v>0</v>
      </c>
      <c r="G62" s="70">
        <v>0</v>
      </c>
      <c r="H62" s="70">
        <v>0</v>
      </c>
      <c r="I62" s="70">
        <v>0</v>
      </c>
      <c r="J62" s="76">
        <f t="shared" si="8"/>
        <v>0</v>
      </c>
      <c r="K62" s="83">
        <v>0</v>
      </c>
      <c r="L62" s="76">
        <v>0</v>
      </c>
      <c r="N62" s="70">
        <v>0</v>
      </c>
      <c r="O62" s="18">
        <f t="shared" si="9"/>
        <v>0</v>
      </c>
    </row>
    <row r="63" spans="1:15" s="15" customFormat="1" ht="12.75" x14ac:dyDescent="0.4">
      <c r="A63" s="260" t="str">
        <f>'CONTRACT TOTAL'!A63:B63</f>
        <v>Position Title (Employee Classification) 4</v>
      </c>
      <c r="B63" s="260"/>
      <c r="C63" s="76">
        <v>0</v>
      </c>
      <c r="D63" s="76">
        <v>0</v>
      </c>
      <c r="E63" s="76">
        <v>0</v>
      </c>
      <c r="F63" s="76">
        <v>0</v>
      </c>
      <c r="G63" s="70">
        <v>0</v>
      </c>
      <c r="H63" s="70">
        <v>0</v>
      </c>
      <c r="I63" s="70">
        <v>0</v>
      </c>
      <c r="J63" s="76">
        <f t="shared" si="8"/>
        <v>0</v>
      </c>
      <c r="K63" s="83">
        <v>0</v>
      </c>
      <c r="L63" s="76">
        <v>0</v>
      </c>
      <c r="N63" s="70">
        <v>0</v>
      </c>
      <c r="O63" s="18">
        <f t="shared" si="9"/>
        <v>0</v>
      </c>
    </row>
    <row r="64" spans="1:15" s="15" customFormat="1" ht="12.75" customHeight="1" x14ac:dyDescent="0.4">
      <c r="A64" s="260" t="str">
        <f>'CONTRACT TOTAL'!A64:B64</f>
        <v>Position Title (Employee Classification) 5</v>
      </c>
      <c r="B64" s="260"/>
      <c r="C64" s="76">
        <v>0</v>
      </c>
      <c r="D64" s="76">
        <v>0</v>
      </c>
      <c r="E64" s="76">
        <v>922.86</v>
      </c>
      <c r="F64" s="76">
        <v>1538</v>
      </c>
      <c r="G64" s="70">
        <v>0</v>
      </c>
      <c r="H64" s="70">
        <v>0</v>
      </c>
      <c r="I64" s="70">
        <v>0</v>
      </c>
      <c r="J64" s="76">
        <f t="shared" si="8"/>
        <v>922.86</v>
      </c>
      <c r="K64" s="83">
        <v>922.86</v>
      </c>
      <c r="L64" s="76">
        <v>0</v>
      </c>
      <c r="N64" s="70">
        <v>0</v>
      </c>
      <c r="O64" s="18">
        <f t="shared" si="9"/>
        <v>0</v>
      </c>
    </row>
    <row r="65" spans="1:16" s="15" customFormat="1" ht="12.75" customHeight="1" x14ac:dyDescent="0.4">
      <c r="A65" s="260" t="str">
        <f>'CONTRACT TOTAL'!A65:B65</f>
        <v>Position Title (Employee Classification) 6</v>
      </c>
      <c r="B65" s="260"/>
      <c r="C65" s="76">
        <v>0</v>
      </c>
      <c r="D65" s="76">
        <v>0</v>
      </c>
      <c r="E65" s="76">
        <v>0</v>
      </c>
      <c r="F65" s="76">
        <v>1269</v>
      </c>
      <c r="G65" s="70">
        <v>0</v>
      </c>
      <c r="H65" s="70">
        <v>0</v>
      </c>
      <c r="I65" s="70">
        <v>0</v>
      </c>
      <c r="J65" s="76">
        <f t="shared" si="8"/>
        <v>0</v>
      </c>
      <c r="K65" s="83">
        <v>0</v>
      </c>
      <c r="L65" s="76">
        <v>0</v>
      </c>
      <c r="N65" s="70">
        <v>0</v>
      </c>
      <c r="O65" s="18">
        <f t="shared" si="9"/>
        <v>0</v>
      </c>
      <c r="P65" s="30"/>
    </row>
    <row r="66" spans="1:16" s="15" customFormat="1" ht="12.75" x14ac:dyDescent="0.4">
      <c r="A66" s="260" t="str">
        <f>'CONTRACT TOTAL'!A66:B66</f>
        <v>Position Title (Employee Classification) 7</v>
      </c>
      <c r="B66" s="260"/>
      <c r="C66" s="76">
        <v>0</v>
      </c>
      <c r="D66" s="76">
        <v>0</v>
      </c>
      <c r="E66" s="76">
        <v>0</v>
      </c>
      <c r="F66" s="76">
        <v>0</v>
      </c>
      <c r="G66" s="70">
        <v>0</v>
      </c>
      <c r="H66" s="70">
        <v>0</v>
      </c>
      <c r="I66" s="70">
        <v>0</v>
      </c>
      <c r="J66" s="76">
        <f t="shared" si="8"/>
        <v>0</v>
      </c>
      <c r="K66" s="83">
        <v>0</v>
      </c>
      <c r="L66" s="76">
        <v>0</v>
      </c>
      <c r="N66" s="70">
        <v>0</v>
      </c>
      <c r="O66" s="18">
        <f t="shared" si="9"/>
        <v>0</v>
      </c>
      <c r="P66" s="31"/>
    </row>
    <row r="67" spans="1:16" s="15" customFormat="1" ht="12.75" customHeight="1" x14ac:dyDescent="0.4">
      <c r="A67" s="260" t="str">
        <f>'CONTRACT TOTAL'!A67:B67</f>
        <v>Position Title (Employee Classification) 8</v>
      </c>
      <c r="B67" s="260"/>
      <c r="C67" s="76">
        <v>0</v>
      </c>
      <c r="D67" s="76">
        <v>0</v>
      </c>
      <c r="E67" s="76">
        <v>0</v>
      </c>
      <c r="F67" s="76">
        <v>0</v>
      </c>
      <c r="G67" s="70">
        <v>0</v>
      </c>
      <c r="H67" s="70">
        <v>0</v>
      </c>
      <c r="I67" s="70">
        <v>0</v>
      </c>
      <c r="J67" s="76">
        <f t="shared" si="8"/>
        <v>0</v>
      </c>
      <c r="K67" s="83">
        <v>0</v>
      </c>
      <c r="L67" s="76">
        <v>0</v>
      </c>
      <c r="N67" s="70">
        <v>0</v>
      </c>
      <c r="O67" s="18">
        <f t="shared" si="9"/>
        <v>0</v>
      </c>
      <c r="P67" s="29"/>
    </row>
    <row r="68" spans="1:16" s="15" customFormat="1" ht="12.75" customHeight="1" x14ac:dyDescent="0.4">
      <c r="A68" s="260" t="str">
        <f>'CONTRACT TOTAL'!A68:B68</f>
        <v>Position Title (Employee Classification) 9</v>
      </c>
      <c r="B68" s="260"/>
      <c r="C68" s="76">
        <v>0</v>
      </c>
      <c r="D68" s="76">
        <v>0</v>
      </c>
      <c r="E68" s="76">
        <v>0</v>
      </c>
      <c r="F68" s="76">
        <v>0</v>
      </c>
      <c r="G68" s="70">
        <v>0</v>
      </c>
      <c r="H68" s="70">
        <v>0</v>
      </c>
      <c r="I68" s="70">
        <v>0</v>
      </c>
      <c r="J68" s="76">
        <f t="shared" si="8"/>
        <v>0</v>
      </c>
      <c r="K68" s="83">
        <v>0</v>
      </c>
      <c r="L68" s="76">
        <v>0</v>
      </c>
      <c r="N68" s="70">
        <v>0</v>
      </c>
      <c r="O68" s="18">
        <f t="shared" si="9"/>
        <v>0</v>
      </c>
      <c r="P68" s="29"/>
    </row>
    <row r="69" spans="1:16" s="15" customFormat="1" ht="12.75" customHeight="1" x14ac:dyDescent="0.4">
      <c r="A69" s="260" t="str">
        <f>'CONTRACT TOTAL'!A69:B69</f>
        <v>Position Title (Employee Classification) 10</v>
      </c>
      <c r="B69" s="260"/>
      <c r="C69" s="76">
        <v>0</v>
      </c>
      <c r="D69" s="76">
        <v>0</v>
      </c>
      <c r="E69" s="76">
        <v>0</v>
      </c>
      <c r="F69" s="76">
        <v>0</v>
      </c>
      <c r="G69" s="70">
        <v>0</v>
      </c>
      <c r="H69" s="70">
        <v>0</v>
      </c>
      <c r="I69" s="70">
        <v>0</v>
      </c>
      <c r="J69" s="76">
        <f t="shared" si="8"/>
        <v>0</v>
      </c>
      <c r="K69" s="83">
        <v>0</v>
      </c>
      <c r="L69" s="76">
        <v>0</v>
      </c>
      <c r="N69" s="70">
        <v>0</v>
      </c>
      <c r="O69" s="18">
        <f t="shared" si="9"/>
        <v>0</v>
      </c>
    </row>
    <row r="70" spans="1:16" s="15" customFormat="1" ht="12.75" customHeight="1" x14ac:dyDescent="0.4">
      <c r="A70" s="260" t="str">
        <f>'CONTRACT TOTAL'!A70:B70</f>
        <v>Position Title (Employee Classification) 11</v>
      </c>
      <c r="B70" s="260"/>
      <c r="C70" s="76">
        <v>0</v>
      </c>
      <c r="D70" s="76">
        <v>0</v>
      </c>
      <c r="E70" s="76">
        <v>0</v>
      </c>
      <c r="F70" s="76">
        <v>0</v>
      </c>
      <c r="G70" s="70">
        <v>0</v>
      </c>
      <c r="H70" s="70">
        <v>0</v>
      </c>
      <c r="I70" s="70">
        <v>0</v>
      </c>
      <c r="J70" s="76">
        <f t="shared" si="8"/>
        <v>0</v>
      </c>
      <c r="K70" s="83">
        <v>0</v>
      </c>
      <c r="L70" s="76">
        <v>0</v>
      </c>
      <c r="N70" s="70">
        <v>0</v>
      </c>
      <c r="O70" s="18">
        <f t="shared" si="9"/>
        <v>0</v>
      </c>
    </row>
    <row r="71" spans="1:16" s="15" customFormat="1" ht="12.75" customHeight="1" x14ac:dyDescent="0.4">
      <c r="A71" s="260" t="str">
        <f>'CONTRACT TOTAL'!A71:B71</f>
        <v>Position Title (Employee Classification) 12</v>
      </c>
      <c r="B71" s="260"/>
      <c r="C71" s="76">
        <v>0</v>
      </c>
      <c r="D71" s="76">
        <v>0</v>
      </c>
      <c r="E71" s="76">
        <v>1589.36</v>
      </c>
      <c r="F71" s="76">
        <v>1713</v>
      </c>
      <c r="G71" s="70">
        <v>0</v>
      </c>
      <c r="H71" s="70">
        <v>0</v>
      </c>
      <c r="I71" s="70">
        <v>0</v>
      </c>
      <c r="J71" s="76">
        <f t="shared" si="8"/>
        <v>1589.36</v>
      </c>
      <c r="K71" s="83">
        <v>1589.36</v>
      </c>
      <c r="L71" s="76">
        <v>0</v>
      </c>
      <c r="N71" s="70">
        <v>0</v>
      </c>
      <c r="O71" s="18">
        <f t="shared" si="9"/>
        <v>0</v>
      </c>
    </row>
    <row r="72" spans="1:16" s="15" customFormat="1" ht="12.75" customHeight="1" x14ac:dyDescent="0.4">
      <c r="A72" s="260" t="str">
        <f>'CONTRACT TOTAL'!A72:B72</f>
        <v>Position Title (Employee Classification) 13</v>
      </c>
      <c r="B72" s="260"/>
      <c r="C72" s="83">
        <v>0</v>
      </c>
      <c r="D72" s="83">
        <v>0</v>
      </c>
      <c r="E72" s="83">
        <v>0</v>
      </c>
      <c r="F72" s="83">
        <v>0</v>
      </c>
      <c r="G72" s="70">
        <v>0</v>
      </c>
      <c r="H72" s="70">
        <v>0</v>
      </c>
      <c r="I72" s="70">
        <v>0</v>
      </c>
      <c r="J72" s="83">
        <f t="shared" ref="J72:J77" si="10">E72+G72+H72+I72</f>
        <v>0</v>
      </c>
      <c r="K72" s="83">
        <v>0</v>
      </c>
      <c r="L72" s="83">
        <v>0</v>
      </c>
      <c r="N72" s="70">
        <v>0</v>
      </c>
      <c r="O72" s="18">
        <f t="shared" si="9"/>
        <v>0</v>
      </c>
    </row>
    <row r="73" spans="1:16" s="15" customFormat="1" ht="12.75" customHeight="1" x14ac:dyDescent="0.4">
      <c r="A73" s="260" t="str">
        <f>'CONTRACT TOTAL'!A73:B73</f>
        <v>Position Title (Employee Classification) 14</v>
      </c>
      <c r="B73" s="260"/>
      <c r="C73" s="83">
        <v>0</v>
      </c>
      <c r="D73" s="83">
        <v>0</v>
      </c>
      <c r="E73" s="83">
        <v>0</v>
      </c>
      <c r="F73" s="83">
        <v>0</v>
      </c>
      <c r="G73" s="70">
        <v>0</v>
      </c>
      <c r="H73" s="70">
        <v>0</v>
      </c>
      <c r="I73" s="70">
        <v>0</v>
      </c>
      <c r="J73" s="83">
        <f t="shared" si="10"/>
        <v>0</v>
      </c>
      <c r="K73" s="83">
        <v>0</v>
      </c>
      <c r="L73" s="83">
        <v>0</v>
      </c>
      <c r="N73" s="70">
        <v>0</v>
      </c>
      <c r="O73" s="17">
        <f t="shared" si="9"/>
        <v>0</v>
      </c>
    </row>
    <row r="74" spans="1:16" s="15" customFormat="1" ht="12.75" customHeight="1" x14ac:dyDescent="0.4">
      <c r="A74" s="260" t="str">
        <f>'CONTRACT TOTAL'!A74:B74</f>
        <v>Position Title (Employee Classification) 15</v>
      </c>
      <c r="B74" s="260"/>
      <c r="C74" s="83">
        <v>0</v>
      </c>
      <c r="D74" s="83">
        <v>0</v>
      </c>
      <c r="E74" s="83">
        <v>0</v>
      </c>
      <c r="F74" s="83">
        <v>0</v>
      </c>
      <c r="G74" s="70">
        <v>0</v>
      </c>
      <c r="H74" s="70">
        <v>0</v>
      </c>
      <c r="I74" s="70">
        <v>0</v>
      </c>
      <c r="J74" s="83">
        <f t="shared" si="10"/>
        <v>0</v>
      </c>
      <c r="K74" s="83">
        <v>0</v>
      </c>
      <c r="L74" s="83">
        <v>0</v>
      </c>
      <c r="N74" s="70">
        <v>0</v>
      </c>
      <c r="O74" s="17">
        <f t="shared" si="9"/>
        <v>0</v>
      </c>
    </row>
    <row r="75" spans="1:16" s="15" customFormat="1" ht="12.75" customHeight="1" x14ac:dyDescent="0.4">
      <c r="A75" s="260" t="str">
        <f>'CONTRACT TOTAL'!A75:B75</f>
        <v>Position Title (Employee Classification) 16</v>
      </c>
      <c r="B75" s="260"/>
      <c r="C75" s="83">
        <v>0</v>
      </c>
      <c r="D75" s="83">
        <v>0</v>
      </c>
      <c r="E75" s="83">
        <v>0</v>
      </c>
      <c r="F75" s="83">
        <v>0</v>
      </c>
      <c r="G75" s="70">
        <v>0</v>
      </c>
      <c r="H75" s="70">
        <v>0</v>
      </c>
      <c r="I75" s="70">
        <v>0</v>
      </c>
      <c r="J75" s="83">
        <f t="shared" si="10"/>
        <v>0</v>
      </c>
      <c r="K75" s="83">
        <v>0</v>
      </c>
      <c r="L75" s="83">
        <v>0</v>
      </c>
      <c r="N75" s="70">
        <v>0</v>
      </c>
      <c r="O75" s="17">
        <f t="shared" si="9"/>
        <v>0</v>
      </c>
    </row>
    <row r="76" spans="1:16" s="15" customFormat="1" ht="12.75" customHeight="1" x14ac:dyDescent="0.4">
      <c r="A76" s="260" t="str">
        <f>'CONTRACT TOTAL'!A76:B76</f>
        <v>Position Title (Employee Classification) 17</v>
      </c>
      <c r="B76" s="260"/>
      <c r="C76" s="83">
        <v>0</v>
      </c>
      <c r="D76" s="83">
        <v>0</v>
      </c>
      <c r="E76" s="83">
        <v>0</v>
      </c>
      <c r="F76" s="83">
        <v>0</v>
      </c>
      <c r="G76" s="70">
        <v>0</v>
      </c>
      <c r="H76" s="70">
        <v>0</v>
      </c>
      <c r="I76" s="70">
        <v>0</v>
      </c>
      <c r="J76" s="83">
        <f t="shared" si="10"/>
        <v>0</v>
      </c>
      <c r="K76" s="83">
        <v>0</v>
      </c>
      <c r="L76" s="83">
        <v>0</v>
      </c>
      <c r="N76" s="70">
        <v>0</v>
      </c>
      <c r="O76" s="17">
        <f t="shared" si="9"/>
        <v>0</v>
      </c>
    </row>
    <row r="77" spans="1:16" s="15" customFormat="1" ht="12.75" customHeight="1" x14ac:dyDescent="0.4">
      <c r="A77" s="260" t="str">
        <f>'CONTRACT TOTAL'!A77:B77</f>
        <v>Position Title (Employee Classification) 18</v>
      </c>
      <c r="B77" s="260"/>
      <c r="C77" s="83">
        <v>0</v>
      </c>
      <c r="D77" s="83">
        <v>0</v>
      </c>
      <c r="E77" s="83">
        <v>0</v>
      </c>
      <c r="F77" s="83">
        <v>0</v>
      </c>
      <c r="G77" s="70">
        <v>0</v>
      </c>
      <c r="H77" s="70">
        <v>0</v>
      </c>
      <c r="I77" s="70">
        <v>0</v>
      </c>
      <c r="J77" s="83">
        <f t="shared" si="10"/>
        <v>0</v>
      </c>
      <c r="K77" s="83">
        <v>0</v>
      </c>
      <c r="L77" s="83">
        <v>0</v>
      </c>
      <c r="N77" s="70">
        <v>0</v>
      </c>
      <c r="O77" s="17">
        <f t="shared" si="9"/>
        <v>0</v>
      </c>
    </row>
    <row r="78" spans="1:16" s="15" customFormat="1" ht="12.75" x14ac:dyDescent="0.4">
      <c r="A78" s="259" t="s">
        <v>51</v>
      </c>
      <c r="B78" s="259"/>
      <c r="C78" s="78">
        <f>SUM(C60:C77)</f>
        <v>0</v>
      </c>
      <c r="D78" s="89">
        <f t="shared" ref="D78:N78" si="11">SUM(D60:D77)</f>
        <v>0</v>
      </c>
      <c r="E78" s="89">
        <f t="shared" si="11"/>
        <v>2512.2199999999998</v>
      </c>
      <c r="F78" s="89">
        <f t="shared" si="11"/>
        <v>4520</v>
      </c>
      <c r="G78" s="89">
        <f t="shared" si="11"/>
        <v>0</v>
      </c>
      <c r="H78" s="89">
        <f t="shared" si="11"/>
        <v>0</v>
      </c>
      <c r="I78" s="89">
        <f t="shared" si="11"/>
        <v>0</v>
      </c>
      <c r="J78" s="89">
        <f t="shared" si="11"/>
        <v>2512.2199999999998</v>
      </c>
      <c r="K78" s="89">
        <f t="shared" si="11"/>
        <v>2512.2199999999998</v>
      </c>
      <c r="L78" s="89">
        <f t="shared" si="11"/>
        <v>0</v>
      </c>
      <c r="N78" s="89">
        <f t="shared" si="11"/>
        <v>0</v>
      </c>
      <c r="O78" s="26">
        <f>SUM(O60:O77)</f>
        <v>0</v>
      </c>
    </row>
    <row r="79" spans="1:16" s="15" customFormat="1" ht="12.75" x14ac:dyDescent="0.4">
      <c r="A79" s="267"/>
      <c r="B79" s="267"/>
      <c r="C79" s="77"/>
      <c r="D79" s="77"/>
      <c r="E79" s="77"/>
      <c r="F79" s="77"/>
      <c r="G79" s="77"/>
      <c r="H79" s="77"/>
      <c r="I79" s="77"/>
      <c r="J79" s="77"/>
      <c r="K79" s="85"/>
      <c r="L79" s="77"/>
      <c r="N79" s="102"/>
      <c r="O79" s="14"/>
    </row>
    <row r="80" spans="1:16" s="15" customFormat="1" x14ac:dyDescent="0.4">
      <c r="A80" s="265" t="s">
        <v>50</v>
      </c>
      <c r="B80" s="265"/>
      <c r="C80" s="77"/>
      <c r="D80" s="77"/>
      <c r="E80" s="77"/>
      <c r="F80" s="77"/>
      <c r="G80" s="77"/>
      <c r="H80" s="77"/>
      <c r="I80" s="77"/>
      <c r="J80" s="77"/>
      <c r="K80" s="85"/>
      <c r="L80" s="77"/>
      <c r="N80" s="102"/>
      <c r="O80" s="14"/>
    </row>
    <row r="81" spans="1:15" s="15" customFormat="1" ht="12.75" customHeight="1" x14ac:dyDescent="0.4">
      <c r="A81" s="260" t="str">
        <f>'CONTRACT TOTAL'!A81:B81</f>
        <v>Position Title (Employee Classification) 1</v>
      </c>
      <c r="B81" s="260"/>
      <c r="C81" s="76">
        <v>0</v>
      </c>
      <c r="D81" s="76">
        <v>0</v>
      </c>
      <c r="E81" s="76">
        <v>0</v>
      </c>
      <c r="F81" s="76">
        <v>0</v>
      </c>
      <c r="G81" s="70">
        <v>0</v>
      </c>
      <c r="H81" s="70">
        <v>0</v>
      </c>
      <c r="I81" s="70">
        <v>0</v>
      </c>
      <c r="J81" s="76">
        <f t="shared" ref="J81:J92" si="12">E81+G81+H81+I81</f>
        <v>0</v>
      </c>
      <c r="K81" s="83">
        <v>0</v>
      </c>
      <c r="L81" s="76">
        <v>0</v>
      </c>
      <c r="N81" s="70">
        <v>0</v>
      </c>
      <c r="O81" s="18">
        <f t="shared" ref="O81:O98" si="13">C81-N81</f>
        <v>0</v>
      </c>
    </row>
    <row r="82" spans="1:15" s="15" customFormat="1" ht="12.75" customHeight="1" x14ac:dyDescent="0.4">
      <c r="A82" s="260" t="str">
        <f>'CONTRACT TOTAL'!A82:B82</f>
        <v>Position Title (Employee Classification) 2</v>
      </c>
      <c r="B82" s="260"/>
      <c r="C82" s="76">
        <v>0</v>
      </c>
      <c r="D82" s="76">
        <v>0</v>
      </c>
      <c r="E82" s="76">
        <v>0</v>
      </c>
      <c r="F82" s="76">
        <v>0</v>
      </c>
      <c r="G82" s="70">
        <v>0</v>
      </c>
      <c r="H82" s="70">
        <v>0</v>
      </c>
      <c r="I82" s="70">
        <v>0</v>
      </c>
      <c r="J82" s="76">
        <f t="shared" si="12"/>
        <v>0</v>
      </c>
      <c r="K82" s="83">
        <v>0</v>
      </c>
      <c r="L82" s="76">
        <v>0</v>
      </c>
      <c r="N82" s="70">
        <v>0</v>
      </c>
      <c r="O82" s="18">
        <f t="shared" si="13"/>
        <v>0</v>
      </c>
    </row>
    <row r="83" spans="1:15" s="15" customFormat="1" ht="12.75" customHeight="1" x14ac:dyDescent="0.4">
      <c r="A83" s="260" t="str">
        <f>'CONTRACT TOTAL'!A83:B83</f>
        <v>Position Title (Employee Classification) 3</v>
      </c>
      <c r="B83" s="260"/>
      <c r="C83" s="76">
        <v>0</v>
      </c>
      <c r="D83" s="76">
        <v>0</v>
      </c>
      <c r="E83" s="76">
        <v>0</v>
      </c>
      <c r="F83" s="76">
        <v>0</v>
      </c>
      <c r="G83" s="70">
        <v>0</v>
      </c>
      <c r="H83" s="70">
        <v>0</v>
      </c>
      <c r="I83" s="70">
        <v>0</v>
      </c>
      <c r="J83" s="76">
        <f t="shared" si="12"/>
        <v>0</v>
      </c>
      <c r="K83" s="83">
        <v>0</v>
      </c>
      <c r="L83" s="76">
        <v>0</v>
      </c>
      <c r="N83" s="70">
        <v>0</v>
      </c>
      <c r="O83" s="18">
        <f t="shared" si="13"/>
        <v>0</v>
      </c>
    </row>
    <row r="84" spans="1:15" s="15" customFormat="1" ht="12.75" x14ac:dyDescent="0.4">
      <c r="A84" s="260" t="str">
        <f>'CONTRACT TOTAL'!A84:B84</f>
        <v>Position Title (Employee Classification) 4</v>
      </c>
      <c r="B84" s="260"/>
      <c r="C84" s="76">
        <v>0</v>
      </c>
      <c r="D84" s="76">
        <v>0</v>
      </c>
      <c r="E84" s="76">
        <v>0</v>
      </c>
      <c r="F84" s="76">
        <v>0</v>
      </c>
      <c r="G84" s="70">
        <v>0</v>
      </c>
      <c r="H84" s="70">
        <v>0</v>
      </c>
      <c r="I84" s="70">
        <v>0</v>
      </c>
      <c r="J84" s="76">
        <f t="shared" si="12"/>
        <v>0</v>
      </c>
      <c r="K84" s="83">
        <v>0</v>
      </c>
      <c r="L84" s="76">
        <v>0</v>
      </c>
      <c r="N84" s="70">
        <v>0</v>
      </c>
      <c r="O84" s="18">
        <f t="shared" si="13"/>
        <v>0</v>
      </c>
    </row>
    <row r="85" spans="1:15" s="15" customFormat="1" ht="12.75" customHeight="1" x14ac:dyDescent="0.4">
      <c r="A85" s="260" t="str">
        <f>'CONTRACT TOTAL'!A85:B85</f>
        <v>Position Title (Employee Classification) 5</v>
      </c>
      <c r="B85" s="260"/>
      <c r="C85" s="76">
        <v>0</v>
      </c>
      <c r="D85" s="76">
        <v>0</v>
      </c>
      <c r="E85" s="76">
        <v>0</v>
      </c>
      <c r="F85" s="76">
        <v>0</v>
      </c>
      <c r="G85" s="70">
        <v>0</v>
      </c>
      <c r="H85" s="70">
        <v>0</v>
      </c>
      <c r="I85" s="70">
        <v>0</v>
      </c>
      <c r="J85" s="76">
        <f t="shared" si="12"/>
        <v>0</v>
      </c>
      <c r="K85" s="83">
        <v>0</v>
      </c>
      <c r="L85" s="76">
        <v>0</v>
      </c>
      <c r="N85" s="70">
        <v>0</v>
      </c>
      <c r="O85" s="18">
        <f t="shared" si="13"/>
        <v>0</v>
      </c>
    </row>
    <row r="86" spans="1:15" s="15" customFormat="1" ht="12.75" customHeight="1" x14ac:dyDescent="0.4">
      <c r="A86" s="260" t="str">
        <f>'CONTRACT TOTAL'!A86:B86</f>
        <v>Position Title (Employee Classification) 6</v>
      </c>
      <c r="B86" s="260"/>
      <c r="C86" s="76">
        <v>0</v>
      </c>
      <c r="D86" s="76">
        <v>0</v>
      </c>
      <c r="E86" s="76">
        <v>0</v>
      </c>
      <c r="F86" s="76">
        <v>0</v>
      </c>
      <c r="G86" s="70">
        <v>0</v>
      </c>
      <c r="H86" s="70">
        <v>0</v>
      </c>
      <c r="I86" s="70">
        <v>0</v>
      </c>
      <c r="J86" s="76">
        <f t="shared" si="12"/>
        <v>0</v>
      </c>
      <c r="K86" s="83">
        <v>0</v>
      </c>
      <c r="L86" s="76">
        <v>0</v>
      </c>
      <c r="N86" s="70">
        <v>0</v>
      </c>
      <c r="O86" s="18">
        <f t="shared" si="13"/>
        <v>0</v>
      </c>
    </row>
    <row r="87" spans="1:15" s="15" customFormat="1" ht="12.75" x14ac:dyDescent="0.4">
      <c r="A87" s="260" t="str">
        <f>'CONTRACT TOTAL'!A87:B87</f>
        <v>Position Title (Employee Classification) 7</v>
      </c>
      <c r="B87" s="260"/>
      <c r="C87" s="76">
        <v>0</v>
      </c>
      <c r="D87" s="76">
        <v>0</v>
      </c>
      <c r="E87" s="76">
        <v>0</v>
      </c>
      <c r="F87" s="76">
        <v>0</v>
      </c>
      <c r="G87" s="70">
        <v>0</v>
      </c>
      <c r="H87" s="70">
        <v>0</v>
      </c>
      <c r="I87" s="70">
        <v>0</v>
      </c>
      <c r="J87" s="76">
        <f t="shared" si="12"/>
        <v>0</v>
      </c>
      <c r="K87" s="83">
        <v>0</v>
      </c>
      <c r="L87" s="76">
        <v>0</v>
      </c>
      <c r="N87" s="70">
        <v>0</v>
      </c>
      <c r="O87" s="18">
        <f t="shared" si="13"/>
        <v>0</v>
      </c>
    </row>
    <row r="88" spans="1:15" s="15" customFormat="1" ht="12.75" customHeight="1" x14ac:dyDescent="0.4">
      <c r="A88" s="260" t="str">
        <f>'CONTRACT TOTAL'!A88:B88</f>
        <v>Position Title (Employee Classification) 8</v>
      </c>
      <c r="B88" s="260"/>
      <c r="C88" s="76">
        <v>0</v>
      </c>
      <c r="D88" s="76">
        <v>0</v>
      </c>
      <c r="E88" s="76">
        <v>0</v>
      </c>
      <c r="F88" s="76">
        <v>0</v>
      </c>
      <c r="G88" s="70">
        <v>0</v>
      </c>
      <c r="H88" s="70">
        <v>0</v>
      </c>
      <c r="I88" s="70">
        <v>0</v>
      </c>
      <c r="J88" s="76">
        <f t="shared" si="12"/>
        <v>0</v>
      </c>
      <c r="K88" s="83">
        <v>0</v>
      </c>
      <c r="L88" s="76">
        <v>0</v>
      </c>
      <c r="N88" s="70">
        <v>0</v>
      </c>
      <c r="O88" s="18">
        <f t="shared" si="13"/>
        <v>0</v>
      </c>
    </row>
    <row r="89" spans="1:15" s="15" customFormat="1" ht="12.75" customHeight="1" x14ac:dyDescent="0.4">
      <c r="A89" s="260" t="str">
        <f>'CONTRACT TOTAL'!A89:B89</f>
        <v>Position Title (Employee Classification) 9</v>
      </c>
      <c r="B89" s="260"/>
      <c r="C89" s="76">
        <v>0</v>
      </c>
      <c r="D89" s="76">
        <v>0</v>
      </c>
      <c r="E89" s="76">
        <v>0</v>
      </c>
      <c r="F89" s="76">
        <v>0</v>
      </c>
      <c r="G89" s="70">
        <v>0</v>
      </c>
      <c r="H89" s="70">
        <v>0</v>
      </c>
      <c r="I89" s="70">
        <v>0</v>
      </c>
      <c r="J89" s="76">
        <f t="shared" si="12"/>
        <v>0</v>
      </c>
      <c r="K89" s="83">
        <v>0</v>
      </c>
      <c r="L89" s="76">
        <v>0</v>
      </c>
      <c r="N89" s="70">
        <v>0</v>
      </c>
      <c r="O89" s="18">
        <f t="shared" si="13"/>
        <v>0</v>
      </c>
    </row>
    <row r="90" spans="1:15" s="15" customFormat="1" ht="12.75" customHeight="1" x14ac:dyDescent="0.4">
      <c r="A90" s="260" t="str">
        <f>'CONTRACT TOTAL'!A90:B90</f>
        <v>Position Title (Employee Classification) 10</v>
      </c>
      <c r="B90" s="260"/>
      <c r="C90" s="76">
        <v>0</v>
      </c>
      <c r="D90" s="76">
        <v>0</v>
      </c>
      <c r="E90" s="76">
        <v>0</v>
      </c>
      <c r="F90" s="76">
        <v>0</v>
      </c>
      <c r="G90" s="70">
        <v>0</v>
      </c>
      <c r="H90" s="70">
        <v>0</v>
      </c>
      <c r="I90" s="70">
        <v>0</v>
      </c>
      <c r="J90" s="76">
        <f t="shared" si="12"/>
        <v>0</v>
      </c>
      <c r="K90" s="83">
        <v>0</v>
      </c>
      <c r="L90" s="76">
        <v>0</v>
      </c>
      <c r="N90" s="70">
        <v>0</v>
      </c>
      <c r="O90" s="18">
        <f t="shared" si="13"/>
        <v>0</v>
      </c>
    </row>
    <row r="91" spans="1:15" s="15" customFormat="1" ht="12.75" customHeight="1" x14ac:dyDescent="0.4">
      <c r="A91" s="260" t="str">
        <f>'CONTRACT TOTAL'!A91:B91</f>
        <v>Position Title (Employee Classification) 11</v>
      </c>
      <c r="B91" s="260"/>
      <c r="C91" s="76">
        <v>0</v>
      </c>
      <c r="D91" s="76">
        <v>0</v>
      </c>
      <c r="E91" s="76">
        <v>0</v>
      </c>
      <c r="F91" s="76">
        <v>0</v>
      </c>
      <c r="G91" s="70">
        <v>0</v>
      </c>
      <c r="H91" s="70">
        <v>0</v>
      </c>
      <c r="I91" s="70">
        <v>0</v>
      </c>
      <c r="J91" s="76">
        <f t="shared" si="12"/>
        <v>0</v>
      </c>
      <c r="K91" s="83">
        <v>0</v>
      </c>
      <c r="L91" s="76">
        <v>0</v>
      </c>
      <c r="N91" s="70">
        <v>0</v>
      </c>
      <c r="O91" s="18">
        <f t="shared" si="13"/>
        <v>0</v>
      </c>
    </row>
    <row r="92" spans="1:15" s="15" customFormat="1" ht="12.75" customHeight="1" x14ac:dyDescent="0.4">
      <c r="A92" s="260" t="str">
        <f>'CONTRACT TOTAL'!A92:B92</f>
        <v>Position Title (Employee Classification) 12</v>
      </c>
      <c r="B92" s="260"/>
      <c r="C92" s="76">
        <v>0</v>
      </c>
      <c r="D92" s="76">
        <v>0</v>
      </c>
      <c r="E92" s="76">
        <v>0</v>
      </c>
      <c r="F92" s="76">
        <v>0</v>
      </c>
      <c r="G92" s="70">
        <v>0</v>
      </c>
      <c r="H92" s="70">
        <v>0</v>
      </c>
      <c r="I92" s="70">
        <v>0</v>
      </c>
      <c r="J92" s="76">
        <f t="shared" si="12"/>
        <v>0</v>
      </c>
      <c r="K92" s="83">
        <v>0</v>
      </c>
      <c r="L92" s="76">
        <v>0</v>
      </c>
      <c r="N92" s="70">
        <v>0</v>
      </c>
      <c r="O92" s="18">
        <f t="shared" si="13"/>
        <v>0</v>
      </c>
    </row>
    <row r="93" spans="1:15" s="15" customFormat="1" ht="12.75" customHeight="1" x14ac:dyDescent="0.4">
      <c r="A93" s="260" t="str">
        <f>'CONTRACT TOTAL'!A93:B93</f>
        <v>Position Title (Employee Classification) 13</v>
      </c>
      <c r="B93" s="260"/>
      <c r="C93" s="83">
        <v>0</v>
      </c>
      <c r="D93" s="83">
        <v>0</v>
      </c>
      <c r="E93" s="83">
        <v>0</v>
      </c>
      <c r="F93" s="83">
        <v>0</v>
      </c>
      <c r="G93" s="70">
        <v>0</v>
      </c>
      <c r="H93" s="70">
        <v>0</v>
      </c>
      <c r="I93" s="70">
        <v>0</v>
      </c>
      <c r="J93" s="83">
        <f t="shared" ref="J93:J98" si="14">E93+G93+H93+I93</f>
        <v>0</v>
      </c>
      <c r="K93" s="83">
        <v>0</v>
      </c>
      <c r="L93" s="83">
        <v>0</v>
      </c>
      <c r="N93" s="70">
        <v>0</v>
      </c>
      <c r="O93" s="18">
        <f t="shared" si="13"/>
        <v>0</v>
      </c>
    </row>
    <row r="94" spans="1:15" s="15" customFormat="1" ht="12.75" customHeight="1" x14ac:dyDescent="0.4">
      <c r="A94" s="260" t="str">
        <f>'CONTRACT TOTAL'!A94:B94</f>
        <v>Position Title (Employee Classification) 14</v>
      </c>
      <c r="B94" s="260"/>
      <c r="C94" s="83">
        <v>0</v>
      </c>
      <c r="D94" s="83">
        <v>0</v>
      </c>
      <c r="E94" s="83">
        <v>0</v>
      </c>
      <c r="F94" s="83">
        <v>0</v>
      </c>
      <c r="G94" s="70">
        <v>0</v>
      </c>
      <c r="H94" s="70">
        <v>0</v>
      </c>
      <c r="I94" s="70">
        <v>0</v>
      </c>
      <c r="J94" s="83">
        <f t="shared" si="14"/>
        <v>0</v>
      </c>
      <c r="K94" s="83">
        <v>0</v>
      </c>
      <c r="L94" s="83">
        <v>0</v>
      </c>
      <c r="N94" s="70">
        <v>0</v>
      </c>
      <c r="O94" s="17">
        <f t="shared" si="13"/>
        <v>0</v>
      </c>
    </row>
    <row r="95" spans="1:15" s="15" customFormat="1" ht="12.75" customHeight="1" x14ac:dyDescent="0.4">
      <c r="A95" s="260" t="str">
        <f>'CONTRACT TOTAL'!A95:B95</f>
        <v>Position Title (Employee Classification) 15</v>
      </c>
      <c r="B95" s="260"/>
      <c r="C95" s="83">
        <v>0</v>
      </c>
      <c r="D95" s="83">
        <v>0</v>
      </c>
      <c r="E95" s="83">
        <v>0</v>
      </c>
      <c r="F95" s="83">
        <v>0</v>
      </c>
      <c r="G95" s="70">
        <v>0</v>
      </c>
      <c r="H95" s="70">
        <v>0</v>
      </c>
      <c r="I95" s="70">
        <v>0</v>
      </c>
      <c r="J95" s="83">
        <f t="shared" si="14"/>
        <v>0</v>
      </c>
      <c r="K95" s="83">
        <v>0</v>
      </c>
      <c r="L95" s="83">
        <v>0</v>
      </c>
      <c r="N95" s="70">
        <v>0</v>
      </c>
      <c r="O95" s="17">
        <f t="shared" si="13"/>
        <v>0</v>
      </c>
    </row>
    <row r="96" spans="1:15" s="15" customFormat="1" ht="12.75" customHeight="1" x14ac:dyDescent="0.4">
      <c r="A96" s="260" t="str">
        <f>'CONTRACT TOTAL'!A96:B96</f>
        <v>Position Title (Employee Classification) 16</v>
      </c>
      <c r="B96" s="260"/>
      <c r="C96" s="83">
        <v>0</v>
      </c>
      <c r="D96" s="83">
        <v>0</v>
      </c>
      <c r="E96" s="83">
        <v>0</v>
      </c>
      <c r="F96" s="83">
        <v>0</v>
      </c>
      <c r="G96" s="70">
        <v>0</v>
      </c>
      <c r="H96" s="70">
        <v>0</v>
      </c>
      <c r="I96" s="70">
        <v>0</v>
      </c>
      <c r="J96" s="83">
        <f t="shared" si="14"/>
        <v>0</v>
      </c>
      <c r="K96" s="83">
        <v>0</v>
      </c>
      <c r="L96" s="83">
        <v>0</v>
      </c>
      <c r="N96" s="70">
        <v>0</v>
      </c>
      <c r="O96" s="17">
        <f t="shared" si="13"/>
        <v>0</v>
      </c>
    </row>
    <row r="97" spans="1:15" s="15" customFormat="1" ht="12.75" customHeight="1" x14ac:dyDescent="0.4">
      <c r="A97" s="260" t="str">
        <f>'CONTRACT TOTAL'!A97:B97</f>
        <v>Position Title (Employee Classification) 17</v>
      </c>
      <c r="B97" s="260"/>
      <c r="C97" s="83">
        <v>0</v>
      </c>
      <c r="D97" s="83">
        <v>0</v>
      </c>
      <c r="E97" s="83">
        <v>0</v>
      </c>
      <c r="F97" s="83">
        <v>0</v>
      </c>
      <c r="G97" s="70">
        <v>0</v>
      </c>
      <c r="H97" s="70">
        <v>0</v>
      </c>
      <c r="I97" s="70">
        <v>0</v>
      </c>
      <c r="J97" s="83">
        <f t="shared" si="14"/>
        <v>0</v>
      </c>
      <c r="K97" s="83">
        <v>0</v>
      </c>
      <c r="L97" s="83">
        <v>0</v>
      </c>
      <c r="N97" s="70">
        <v>0</v>
      </c>
      <c r="O97" s="17">
        <f t="shared" si="13"/>
        <v>0</v>
      </c>
    </row>
    <row r="98" spans="1:15" s="15" customFormat="1" ht="12.75" customHeight="1" x14ac:dyDescent="0.4">
      <c r="A98" s="260" t="str">
        <f>'CONTRACT TOTAL'!A98:B98</f>
        <v>Position Title (Employee Classification) 18</v>
      </c>
      <c r="B98" s="260"/>
      <c r="C98" s="83">
        <v>0</v>
      </c>
      <c r="D98" s="83">
        <v>0</v>
      </c>
      <c r="E98" s="83">
        <v>0</v>
      </c>
      <c r="F98" s="83">
        <v>0</v>
      </c>
      <c r="G98" s="70">
        <v>0</v>
      </c>
      <c r="H98" s="70">
        <v>0</v>
      </c>
      <c r="I98" s="70">
        <v>0</v>
      </c>
      <c r="J98" s="83">
        <f t="shared" si="14"/>
        <v>0</v>
      </c>
      <c r="K98" s="83">
        <v>0</v>
      </c>
      <c r="L98" s="83">
        <v>0</v>
      </c>
      <c r="N98" s="70">
        <v>0</v>
      </c>
      <c r="O98" s="17">
        <f t="shared" si="13"/>
        <v>0</v>
      </c>
    </row>
    <row r="99" spans="1:15" s="15" customFormat="1" ht="12.75" x14ac:dyDescent="0.4">
      <c r="A99" s="259" t="s">
        <v>52</v>
      </c>
      <c r="B99" s="259"/>
      <c r="C99" s="78">
        <f t="shared" ref="C99:L99" si="15">SUM(C81:C98)</f>
        <v>0</v>
      </c>
      <c r="D99" s="89">
        <f t="shared" si="15"/>
        <v>0</v>
      </c>
      <c r="E99" s="89">
        <f t="shared" si="15"/>
        <v>0</v>
      </c>
      <c r="F99" s="89">
        <f t="shared" si="15"/>
        <v>0</v>
      </c>
      <c r="G99" s="89">
        <f t="shared" si="15"/>
        <v>0</v>
      </c>
      <c r="H99" s="89">
        <f t="shared" si="15"/>
        <v>0</v>
      </c>
      <c r="I99" s="89">
        <f t="shared" si="15"/>
        <v>0</v>
      </c>
      <c r="J99" s="89">
        <f t="shared" si="15"/>
        <v>0</v>
      </c>
      <c r="K99" s="89">
        <f t="shared" si="15"/>
        <v>0</v>
      </c>
      <c r="L99" s="89">
        <f t="shared" si="15"/>
        <v>0</v>
      </c>
      <c r="N99" s="89">
        <f>SUM(N81:N98)</f>
        <v>0</v>
      </c>
      <c r="O99" s="26">
        <f>SUM(O81:O98)</f>
        <v>0</v>
      </c>
    </row>
    <row r="100" spans="1:15" s="15" customFormat="1" ht="12.75" x14ac:dyDescent="0.4">
      <c r="A100" s="267"/>
      <c r="B100" s="267"/>
      <c r="C100" s="77"/>
      <c r="D100" s="77"/>
      <c r="E100" s="77"/>
      <c r="F100" s="77"/>
      <c r="G100" s="77"/>
      <c r="H100" s="77"/>
      <c r="I100" s="77"/>
      <c r="J100" s="77"/>
      <c r="K100" s="85"/>
      <c r="L100" s="77"/>
      <c r="N100" s="102"/>
      <c r="O100" s="14"/>
    </row>
    <row r="101" spans="1:15" s="15" customFormat="1" x14ac:dyDescent="0.4">
      <c r="A101" s="265" t="s">
        <v>53</v>
      </c>
      <c r="B101" s="265"/>
      <c r="C101" s="77"/>
      <c r="D101" s="77"/>
      <c r="E101" s="77"/>
      <c r="F101" s="77"/>
      <c r="G101" s="77"/>
      <c r="H101" s="77"/>
      <c r="I101" s="77"/>
      <c r="J101" s="77"/>
      <c r="K101" s="85"/>
      <c r="L101" s="77"/>
      <c r="N101" s="102"/>
      <c r="O101" s="14"/>
    </row>
    <row r="102" spans="1:15" s="15" customFormat="1" ht="12.75" customHeight="1" x14ac:dyDescent="0.4">
      <c r="A102" s="260" t="str">
        <f>'CONTRACT TOTAL'!A102:B102</f>
        <v>FY20 Employee Classification 40.7%</v>
      </c>
      <c r="B102" s="260"/>
      <c r="C102" s="76">
        <v>0</v>
      </c>
      <c r="D102" s="76">
        <v>0</v>
      </c>
      <c r="E102" s="76">
        <v>0</v>
      </c>
      <c r="F102" s="76">
        <v>0</v>
      </c>
      <c r="G102" s="70">
        <v>0</v>
      </c>
      <c r="H102" s="70">
        <v>0</v>
      </c>
      <c r="I102" s="70">
        <v>0</v>
      </c>
      <c r="J102" s="76">
        <f t="shared" ref="J102:J115" si="16">E102+G102+H102+I102</f>
        <v>0</v>
      </c>
      <c r="K102" s="83">
        <v>0</v>
      </c>
      <c r="L102" s="76">
        <v>0</v>
      </c>
      <c r="N102" s="70">
        <v>0</v>
      </c>
      <c r="O102" s="18">
        <f t="shared" ref="O102:O115" si="17">C102-N102</f>
        <v>0</v>
      </c>
    </row>
    <row r="103" spans="1:15" s="15" customFormat="1" ht="12.75" customHeight="1" x14ac:dyDescent="0.4">
      <c r="A103" s="260" t="str">
        <f>'CONTRACT TOTAL'!A103:B103</f>
        <v>FY20 Employee Classification 44.5%</v>
      </c>
      <c r="B103" s="260"/>
      <c r="C103" s="76">
        <v>0</v>
      </c>
      <c r="D103" s="76">
        <v>0</v>
      </c>
      <c r="E103" s="76">
        <v>0</v>
      </c>
      <c r="F103" s="76">
        <v>0</v>
      </c>
      <c r="G103" s="70">
        <v>0</v>
      </c>
      <c r="H103" s="70">
        <v>0</v>
      </c>
      <c r="I103" s="70">
        <v>0</v>
      </c>
      <c r="J103" s="76">
        <f t="shared" si="16"/>
        <v>0</v>
      </c>
      <c r="K103" s="83">
        <v>0</v>
      </c>
      <c r="L103" s="76">
        <v>0</v>
      </c>
      <c r="N103" s="70">
        <v>0</v>
      </c>
      <c r="O103" s="18">
        <f t="shared" si="17"/>
        <v>0</v>
      </c>
    </row>
    <row r="104" spans="1:15" s="15" customFormat="1" ht="12.75" x14ac:dyDescent="0.4">
      <c r="A104" s="260" t="str">
        <f>'CONTRACT TOTAL'!A104:B104</f>
        <v>FY20 Employee Classification 9.1%</v>
      </c>
      <c r="B104" s="260"/>
      <c r="C104" s="76">
        <v>0</v>
      </c>
      <c r="D104" s="76">
        <v>0</v>
      </c>
      <c r="E104" s="76">
        <v>0</v>
      </c>
      <c r="F104" s="76">
        <v>0</v>
      </c>
      <c r="G104" s="70">
        <v>0</v>
      </c>
      <c r="H104" s="70">
        <v>0</v>
      </c>
      <c r="I104" s="70">
        <v>0</v>
      </c>
      <c r="J104" s="76">
        <f t="shared" si="16"/>
        <v>0</v>
      </c>
      <c r="K104" s="83">
        <v>0</v>
      </c>
      <c r="L104" s="76">
        <v>0</v>
      </c>
      <c r="N104" s="70">
        <v>0</v>
      </c>
      <c r="O104" s="18">
        <f t="shared" si="17"/>
        <v>0</v>
      </c>
    </row>
    <row r="105" spans="1:15" s="15" customFormat="1" ht="12.75" customHeight="1" x14ac:dyDescent="0.4">
      <c r="A105" s="260" t="str">
        <f>'CONTRACT TOTAL'!A105:B105</f>
        <v>FY20 Employee Classification 33.3%</v>
      </c>
      <c r="B105" s="260"/>
      <c r="C105" s="76">
        <v>0</v>
      </c>
      <c r="D105" s="76">
        <v>0</v>
      </c>
      <c r="E105" s="76">
        <v>0</v>
      </c>
      <c r="F105" s="76">
        <v>0</v>
      </c>
      <c r="G105" s="70">
        <v>0</v>
      </c>
      <c r="H105" s="70">
        <v>0</v>
      </c>
      <c r="I105" s="70">
        <v>0</v>
      </c>
      <c r="J105" s="76">
        <f t="shared" si="16"/>
        <v>0</v>
      </c>
      <c r="K105" s="83">
        <v>0</v>
      </c>
      <c r="L105" s="76">
        <v>0</v>
      </c>
      <c r="N105" s="70">
        <v>0</v>
      </c>
      <c r="O105" s="18">
        <f t="shared" si="17"/>
        <v>0</v>
      </c>
    </row>
    <row r="106" spans="1:15" s="15" customFormat="1" ht="12.75" customHeight="1" x14ac:dyDescent="0.4">
      <c r="A106" s="260" t="str">
        <f>'CONTRACT TOTAL'!A106:B106</f>
        <v>FY21 Employee Classification 42.5%</v>
      </c>
      <c r="B106" s="260"/>
      <c r="C106" s="76">
        <v>0</v>
      </c>
      <c r="D106" s="76">
        <v>0</v>
      </c>
      <c r="E106" s="76">
        <v>0</v>
      </c>
      <c r="F106" s="76">
        <v>0</v>
      </c>
      <c r="G106" s="70">
        <v>0</v>
      </c>
      <c r="H106" s="70">
        <v>0</v>
      </c>
      <c r="I106" s="70">
        <v>0</v>
      </c>
      <c r="J106" s="76">
        <f t="shared" si="16"/>
        <v>0</v>
      </c>
      <c r="K106" s="83">
        <v>0</v>
      </c>
      <c r="L106" s="76">
        <v>0</v>
      </c>
      <c r="N106" s="70">
        <v>0</v>
      </c>
      <c r="O106" s="18">
        <f t="shared" si="17"/>
        <v>0</v>
      </c>
    </row>
    <row r="107" spans="1:15" s="15" customFormat="1" ht="12.75" customHeight="1" x14ac:dyDescent="0.4">
      <c r="A107" s="260" t="str">
        <f>'CONTRACT TOTAL'!A107:B107</f>
        <v>FY21 Employee Classification 51.6%</v>
      </c>
      <c r="B107" s="260"/>
      <c r="C107" s="76">
        <v>0</v>
      </c>
      <c r="D107" s="76">
        <v>0</v>
      </c>
      <c r="E107" s="76">
        <v>476.2</v>
      </c>
      <c r="F107" s="76">
        <v>1449</v>
      </c>
      <c r="G107" s="70">
        <v>0</v>
      </c>
      <c r="H107" s="70">
        <v>0</v>
      </c>
      <c r="I107" s="70">
        <v>0</v>
      </c>
      <c r="J107" s="76">
        <f t="shared" si="16"/>
        <v>476.2</v>
      </c>
      <c r="K107" s="83">
        <v>476.2</v>
      </c>
      <c r="L107" s="76">
        <v>0</v>
      </c>
      <c r="N107" s="70">
        <v>0</v>
      </c>
      <c r="O107" s="18">
        <f t="shared" si="17"/>
        <v>0</v>
      </c>
    </row>
    <row r="108" spans="1:15" s="15" customFormat="1" ht="12.75" customHeight="1" x14ac:dyDescent="0.4">
      <c r="A108" s="260" t="str">
        <f>'CONTRACT TOTAL'!A108:B108</f>
        <v>FY21 Employee Classification 9.7%</v>
      </c>
      <c r="B108" s="260"/>
      <c r="C108" s="76">
        <v>0</v>
      </c>
      <c r="D108" s="76">
        <v>0</v>
      </c>
      <c r="E108" s="76">
        <v>0</v>
      </c>
      <c r="F108" s="76">
        <v>166</v>
      </c>
      <c r="G108" s="70">
        <v>0</v>
      </c>
      <c r="H108" s="70">
        <v>0</v>
      </c>
      <c r="I108" s="70">
        <v>0</v>
      </c>
      <c r="J108" s="76">
        <f t="shared" si="16"/>
        <v>0</v>
      </c>
      <c r="K108" s="83">
        <v>0</v>
      </c>
      <c r="L108" s="76">
        <v>0</v>
      </c>
      <c r="N108" s="70">
        <v>0</v>
      </c>
      <c r="O108" s="18">
        <f t="shared" si="17"/>
        <v>0</v>
      </c>
    </row>
    <row r="109" spans="1:15" s="15" customFormat="1" ht="12.75" customHeight="1" x14ac:dyDescent="0.4">
      <c r="A109" s="260" t="str">
        <f>'CONTRACT TOTAL'!A109:B109</f>
        <v>FY21 Employee Classification 44.6%</v>
      </c>
      <c r="B109" s="260"/>
      <c r="C109" s="76">
        <v>0</v>
      </c>
      <c r="D109" s="76">
        <v>0</v>
      </c>
      <c r="E109" s="76">
        <v>708.86</v>
      </c>
      <c r="F109" s="76">
        <v>0</v>
      </c>
      <c r="G109" s="70">
        <v>0</v>
      </c>
      <c r="H109" s="70">
        <v>0</v>
      </c>
      <c r="I109" s="70">
        <v>0</v>
      </c>
      <c r="J109" s="76">
        <f t="shared" si="16"/>
        <v>708.86</v>
      </c>
      <c r="K109" s="83">
        <v>708.86</v>
      </c>
      <c r="L109" s="76">
        <v>0</v>
      </c>
      <c r="N109" s="70">
        <v>0</v>
      </c>
      <c r="O109" s="18">
        <f t="shared" si="17"/>
        <v>0</v>
      </c>
    </row>
    <row r="110" spans="1:15" s="15" customFormat="1" ht="12.75" customHeight="1" x14ac:dyDescent="0.4">
      <c r="A110" s="260" t="str">
        <f>'CONTRACT TOTAL'!A110:B110</f>
        <v>FY22 Employee Classification 39.5%</v>
      </c>
      <c r="B110" s="260"/>
      <c r="C110" s="83">
        <v>0</v>
      </c>
      <c r="D110" s="83">
        <v>0</v>
      </c>
      <c r="E110" s="83">
        <v>0</v>
      </c>
      <c r="F110" s="83">
        <v>0</v>
      </c>
      <c r="G110" s="70">
        <v>0</v>
      </c>
      <c r="H110" s="70">
        <v>0</v>
      </c>
      <c r="I110" s="70">
        <v>0</v>
      </c>
      <c r="J110" s="83">
        <f t="shared" si="16"/>
        <v>0</v>
      </c>
      <c r="K110" s="83">
        <v>0</v>
      </c>
      <c r="L110" s="83">
        <v>0</v>
      </c>
      <c r="N110" s="70">
        <v>0</v>
      </c>
      <c r="O110" s="17">
        <f t="shared" si="17"/>
        <v>0</v>
      </c>
    </row>
    <row r="111" spans="1:15" s="15" customFormat="1" ht="12.75" customHeight="1" x14ac:dyDescent="0.4">
      <c r="A111" s="260" t="str">
        <f>'CONTRACT TOTAL'!A111:B111</f>
        <v>FY22 Employee Classification 51.7%</v>
      </c>
      <c r="B111" s="260"/>
      <c r="C111" s="83">
        <v>0</v>
      </c>
      <c r="D111" s="83">
        <v>0</v>
      </c>
      <c r="E111" s="83">
        <v>0</v>
      </c>
      <c r="F111" s="83">
        <v>0</v>
      </c>
      <c r="G111" s="70">
        <v>0</v>
      </c>
      <c r="H111" s="70">
        <v>0</v>
      </c>
      <c r="I111" s="70">
        <v>0</v>
      </c>
      <c r="J111" s="83">
        <f t="shared" si="16"/>
        <v>0</v>
      </c>
      <c r="K111" s="83">
        <v>0</v>
      </c>
      <c r="L111" s="83">
        <v>0</v>
      </c>
      <c r="N111" s="70">
        <v>0</v>
      </c>
      <c r="O111" s="17">
        <f t="shared" si="17"/>
        <v>0</v>
      </c>
    </row>
    <row r="112" spans="1:15" s="15" customFormat="1" ht="12.75" customHeight="1" x14ac:dyDescent="0.4">
      <c r="A112" s="260" t="str">
        <f>'CONTRACT TOTAL'!A112:B112</f>
        <v>FY22 Employee Classification 8.2%</v>
      </c>
      <c r="B112" s="260"/>
      <c r="C112" s="83">
        <v>0</v>
      </c>
      <c r="D112" s="83">
        <v>0</v>
      </c>
      <c r="E112" s="83">
        <v>0</v>
      </c>
      <c r="F112" s="83">
        <v>0</v>
      </c>
      <c r="G112" s="70">
        <v>0</v>
      </c>
      <c r="H112" s="70">
        <v>0</v>
      </c>
      <c r="I112" s="70">
        <v>0</v>
      </c>
      <c r="J112" s="83">
        <f t="shared" si="16"/>
        <v>0</v>
      </c>
      <c r="K112" s="83">
        <v>0</v>
      </c>
      <c r="L112" s="83">
        <v>0</v>
      </c>
      <c r="N112" s="70">
        <v>0</v>
      </c>
      <c r="O112" s="17">
        <f t="shared" si="17"/>
        <v>0</v>
      </c>
    </row>
    <row r="113" spans="1:16" s="15" customFormat="1" ht="12.75" customHeight="1" x14ac:dyDescent="0.4">
      <c r="A113" s="260" t="str">
        <f>'CONTRACT TOTAL'!A113:B113</f>
        <v>FY22 Employee Classification 33.8%</v>
      </c>
      <c r="B113" s="260"/>
      <c r="C113" s="83">
        <v>0</v>
      </c>
      <c r="D113" s="83">
        <v>0</v>
      </c>
      <c r="E113" s="83">
        <v>0</v>
      </c>
      <c r="F113" s="83">
        <v>0</v>
      </c>
      <c r="G113" s="70">
        <v>0</v>
      </c>
      <c r="H113" s="70">
        <v>0</v>
      </c>
      <c r="I113" s="70">
        <v>0</v>
      </c>
      <c r="J113" s="83">
        <f t="shared" si="16"/>
        <v>0</v>
      </c>
      <c r="K113" s="83">
        <v>0</v>
      </c>
      <c r="L113" s="83">
        <v>0</v>
      </c>
      <c r="N113" s="70">
        <v>0</v>
      </c>
      <c r="O113" s="17">
        <f t="shared" si="17"/>
        <v>0</v>
      </c>
    </row>
    <row r="114" spans="1:16" s="15" customFormat="1" ht="12.75" customHeight="1" x14ac:dyDescent="0.4">
      <c r="A114" s="260" t="str">
        <f>'CONTRACT TOTAL'!A114:B114</f>
        <v>FY22 Employee Classification 28.1%</v>
      </c>
      <c r="B114" s="260"/>
      <c r="C114" s="83">
        <v>0</v>
      </c>
      <c r="D114" s="83">
        <v>0</v>
      </c>
      <c r="E114" s="83">
        <v>0</v>
      </c>
      <c r="F114" s="83">
        <v>0</v>
      </c>
      <c r="G114" s="70">
        <v>0</v>
      </c>
      <c r="H114" s="70">
        <v>0</v>
      </c>
      <c r="I114" s="70">
        <v>0</v>
      </c>
      <c r="J114" s="83">
        <f t="shared" si="16"/>
        <v>0</v>
      </c>
      <c r="K114" s="83">
        <v>0</v>
      </c>
      <c r="L114" s="83">
        <v>0</v>
      </c>
      <c r="N114" s="70">
        <v>0</v>
      </c>
      <c r="O114" s="17">
        <f t="shared" si="17"/>
        <v>0</v>
      </c>
    </row>
    <row r="115" spans="1:16" s="15" customFormat="1" ht="12.75" customHeight="1" x14ac:dyDescent="0.4">
      <c r="A115" s="260" t="str">
        <f>'CONTRACT TOTAL'!A115:B115</f>
        <v>FY23 Employee Classification 38.5%</v>
      </c>
      <c r="B115" s="260"/>
      <c r="C115" s="194">
        <v>0</v>
      </c>
      <c r="D115" s="194">
        <v>0</v>
      </c>
      <c r="E115" s="194">
        <v>0</v>
      </c>
      <c r="F115" s="194">
        <v>0</v>
      </c>
      <c r="G115" s="196">
        <v>0</v>
      </c>
      <c r="H115" s="196">
        <v>0</v>
      </c>
      <c r="I115" s="196">
        <v>0</v>
      </c>
      <c r="J115" s="194">
        <f t="shared" si="16"/>
        <v>0</v>
      </c>
      <c r="K115" s="194">
        <v>0</v>
      </c>
      <c r="L115" s="194">
        <v>0</v>
      </c>
      <c r="N115" s="196">
        <v>0</v>
      </c>
      <c r="O115" s="17">
        <f t="shared" si="17"/>
        <v>0</v>
      </c>
    </row>
    <row r="116" spans="1:16" s="15" customFormat="1" ht="12.75" customHeight="1" x14ac:dyDescent="0.4">
      <c r="A116" s="260" t="str">
        <f>'CONTRACT TOTAL'!A116:B116</f>
        <v>FY23 Employee Classification 47.2%</v>
      </c>
      <c r="B116" s="260"/>
      <c r="C116" s="194">
        <v>0</v>
      </c>
      <c r="D116" s="194">
        <v>0</v>
      </c>
      <c r="E116" s="194">
        <v>0</v>
      </c>
      <c r="F116" s="194">
        <v>0</v>
      </c>
      <c r="G116" s="196">
        <v>0</v>
      </c>
      <c r="H116" s="196">
        <v>0</v>
      </c>
      <c r="I116" s="196">
        <v>0</v>
      </c>
      <c r="J116" s="194">
        <f t="shared" ref="J116:J119" si="18">E116+G116+H116+I116</f>
        <v>0</v>
      </c>
      <c r="K116" s="194">
        <v>0</v>
      </c>
      <c r="L116" s="194">
        <v>0</v>
      </c>
      <c r="N116" s="196">
        <v>0</v>
      </c>
      <c r="O116" s="17">
        <f t="shared" ref="O116:O119" si="19">C116-N116</f>
        <v>0</v>
      </c>
    </row>
    <row r="117" spans="1:16" s="15" customFormat="1" ht="12.75" customHeight="1" x14ac:dyDescent="0.4">
      <c r="A117" s="260" t="str">
        <f>'CONTRACT TOTAL'!A117:B117</f>
        <v>FY23 Employee Classification 9.3%</v>
      </c>
      <c r="B117" s="260"/>
      <c r="C117" s="194">
        <v>0</v>
      </c>
      <c r="D117" s="194">
        <v>0</v>
      </c>
      <c r="E117" s="194">
        <v>0</v>
      </c>
      <c r="F117" s="194">
        <v>0</v>
      </c>
      <c r="G117" s="196">
        <v>0</v>
      </c>
      <c r="H117" s="196">
        <v>0</v>
      </c>
      <c r="I117" s="196">
        <v>0</v>
      </c>
      <c r="J117" s="194">
        <f t="shared" si="18"/>
        <v>0</v>
      </c>
      <c r="K117" s="194">
        <v>0</v>
      </c>
      <c r="L117" s="194">
        <v>0</v>
      </c>
      <c r="N117" s="196">
        <v>0</v>
      </c>
      <c r="O117" s="17">
        <f t="shared" si="19"/>
        <v>0</v>
      </c>
    </row>
    <row r="118" spans="1:16" s="15" customFormat="1" ht="12.75" customHeight="1" x14ac:dyDescent="0.4">
      <c r="A118" s="260" t="str">
        <f>'CONTRACT TOTAL'!A118:B118</f>
        <v xml:space="preserve">FY23 Employee Classification </v>
      </c>
      <c r="B118" s="260"/>
      <c r="C118" s="194">
        <v>0</v>
      </c>
      <c r="D118" s="194">
        <v>0</v>
      </c>
      <c r="E118" s="194">
        <v>0</v>
      </c>
      <c r="F118" s="194">
        <v>0</v>
      </c>
      <c r="G118" s="196">
        <v>0</v>
      </c>
      <c r="H118" s="196">
        <v>0</v>
      </c>
      <c r="I118" s="196">
        <v>0</v>
      </c>
      <c r="J118" s="194">
        <f t="shared" si="18"/>
        <v>0</v>
      </c>
      <c r="K118" s="194">
        <v>0</v>
      </c>
      <c r="L118" s="194">
        <v>0</v>
      </c>
      <c r="N118" s="196">
        <v>0</v>
      </c>
      <c r="O118" s="17">
        <f t="shared" si="19"/>
        <v>0</v>
      </c>
    </row>
    <row r="119" spans="1:16" s="15" customFormat="1" ht="12.75" customHeight="1" x14ac:dyDescent="0.4">
      <c r="A119" s="260" t="str">
        <f>'CONTRACT TOTAL'!A119:B119</f>
        <v xml:space="preserve">FY23 Employee Classification </v>
      </c>
      <c r="B119" s="260"/>
      <c r="C119" s="194">
        <v>0</v>
      </c>
      <c r="D119" s="194">
        <v>0</v>
      </c>
      <c r="E119" s="194">
        <v>0</v>
      </c>
      <c r="F119" s="194">
        <v>0</v>
      </c>
      <c r="G119" s="196">
        <v>0</v>
      </c>
      <c r="H119" s="196">
        <v>0</v>
      </c>
      <c r="I119" s="196">
        <v>0</v>
      </c>
      <c r="J119" s="194">
        <f t="shared" si="18"/>
        <v>0</v>
      </c>
      <c r="K119" s="194">
        <v>0</v>
      </c>
      <c r="L119" s="194">
        <v>0</v>
      </c>
      <c r="N119" s="196">
        <v>0</v>
      </c>
      <c r="O119" s="17">
        <f t="shared" si="19"/>
        <v>0</v>
      </c>
    </row>
    <row r="120" spans="1:16" s="15" customFormat="1" ht="12.75" x14ac:dyDescent="0.4">
      <c r="A120" s="259" t="s">
        <v>54</v>
      </c>
      <c r="B120" s="259"/>
      <c r="C120" s="78">
        <f>SUM(C102:C119)</f>
        <v>0</v>
      </c>
      <c r="D120" s="198">
        <f t="shared" ref="D120:O120" si="20">SUM(D102:D119)</f>
        <v>0</v>
      </c>
      <c r="E120" s="198">
        <f t="shared" si="20"/>
        <v>1185.06</v>
      </c>
      <c r="F120" s="198">
        <f t="shared" si="20"/>
        <v>1615</v>
      </c>
      <c r="G120" s="198">
        <f t="shared" si="20"/>
        <v>0</v>
      </c>
      <c r="H120" s="198">
        <f t="shared" si="20"/>
        <v>0</v>
      </c>
      <c r="I120" s="198">
        <f t="shared" si="20"/>
        <v>0</v>
      </c>
      <c r="J120" s="198">
        <f t="shared" si="20"/>
        <v>1185.06</v>
      </c>
      <c r="K120" s="198">
        <f t="shared" si="20"/>
        <v>1185.06</v>
      </c>
      <c r="L120" s="198">
        <f t="shared" si="20"/>
        <v>0</v>
      </c>
      <c r="N120" s="198">
        <f t="shared" si="20"/>
        <v>0</v>
      </c>
      <c r="O120" s="198">
        <f t="shared" si="20"/>
        <v>0</v>
      </c>
    </row>
    <row r="121" spans="1:16" s="15" customFormat="1" ht="12.75" x14ac:dyDescent="0.4">
      <c r="A121" s="267"/>
      <c r="B121" s="267"/>
      <c r="C121" s="77"/>
      <c r="D121" s="77"/>
      <c r="E121" s="77"/>
      <c r="F121" s="77"/>
      <c r="G121" s="77"/>
      <c r="H121" s="77"/>
      <c r="I121" s="77"/>
      <c r="J121" s="77"/>
      <c r="K121" s="85"/>
      <c r="L121" s="77"/>
      <c r="N121" s="102"/>
      <c r="O121" s="14"/>
    </row>
    <row r="122" spans="1:16" s="15" customFormat="1" x14ac:dyDescent="0.4">
      <c r="A122" s="266" t="s">
        <v>57</v>
      </c>
      <c r="B122" s="266"/>
      <c r="C122" s="78">
        <f t="shared" ref="C122:L122" si="21">C78+C99+C120</f>
        <v>0</v>
      </c>
      <c r="D122" s="78">
        <f t="shared" si="21"/>
        <v>0</v>
      </c>
      <c r="E122" s="78">
        <f t="shared" si="21"/>
        <v>3697.2799999999997</v>
      </c>
      <c r="F122" s="78">
        <f t="shared" si="21"/>
        <v>6135</v>
      </c>
      <c r="G122" s="78">
        <f t="shared" si="21"/>
        <v>0</v>
      </c>
      <c r="H122" s="78">
        <f t="shared" si="21"/>
        <v>0</v>
      </c>
      <c r="I122" s="78">
        <f t="shared" si="21"/>
        <v>0</v>
      </c>
      <c r="J122" s="78">
        <f t="shared" si="21"/>
        <v>3697.2799999999997</v>
      </c>
      <c r="K122" s="89">
        <f t="shared" si="21"/>
        <v>3697.2799999999997</v>
      </c>
      <c r="L122" s="78">
        <f t="shared" si="21"/>
        <v>0</v>
      </c>
      <c r="N122" s="89">
        <f>N78+N99+N120</f>
        <v>0</v>
      </c>
      <c r="O122" s="26">
        <f>O78+O99+O120</f>
        <v>0</v>
      </c>
    </row>
    <row r="123" spans="1:16" s="15" customFormat="1" ht="12.75" x14ac:dyDescent="0.4">
      <c r="A123" s="267"/>
      <c r="B123" s="267"/>
      <c r="C123" s="77"/>
      <c r="D123" s="77"/>
      <c r="E123" s="77"/>
      <c r="F123" s="77"/>
      <c r="G123" s="77"/>
      <c r="H123" s="77"/>
      <c r="I123" s="77"/>
      <c r="J123" s="77"/>
      <c r="K123" s="85"/>
      <c r="L123" s="77"/>
      <c r="N123" s="102"/>
      <c r="O123" s="14"/>
    </row>
    <row r="124" spans="1:16" s="15" customFormat="1" x14ac:dyDescent="0.4">
      <c r="A124" s="265" t="s">
        <v>55</v>
      </c>
      <c r="B124" s="265"/>
      <c r="C124" s="77"/>
      <c r="D124" s="77"/>
      <c r="E124" s="77"/>
      <c r="F124" s="77"/>
      <c r="G124" s="77"/>
      <c r="H124" s="77"/>
      <c r="I124" s="77"/>
      <c r="J124" s="77"/>
      <c r="K124" s="85"/>
      <c r="L124" s="77"/>
      <c r="N124" s="102"/>
      <c r="O124" s="14"/>
    </row>
    <row r="125" spans="1:16" s="15" customFormat="1" ht="12.75" x14ac:dyDescent="0.4">
      <c r="A125" s="260" t="str">
        <f>'CONTRACT TOTAL'!A125:B125</f>
        <v>Travel</v>
      </c>
      <c r="B125" s="260"/>
      <c r="C125" s="76">
        <v>0</v>
      </c>
      <c r="D125" s="76">
        <v>0</v>
      </c>
      <c r="E125" s="76">
        <v>0</v>
      </c>
      <c r="F125" s="76">
        <v>0</v>
      </c>
      <c r="G125" s="70">
        <v>0</v>
      </c>
      <c r="H125" s="70">
        <v>0</v>
      </c>
      <c r="I125" s="70">
        <v>0</v>
      </c>
      <c r="J125" s="76">
        <f t="shared" ref="J125:J130" si="22">E125+G125+H125+I125</f>
        <v>0</v>
      </c>
      <c r="K125" s="83">
        <v>0</v>
      </c>
      <c r="L125" s="76">
        <v>0</v>
      </c>
      <c r="N125" s="70">
        <v>0</v>
      </c>
      <c r="O125" s="18">
        <f t="shared" ref="O125:O130" si="23">C125-N125</f>
        <v>0</v>
      </c>
    </row>
    <row r="126" spans="1:16" s="15" customFormat="1" ht="12.75" x14ac:dyDescent="0.4">
      <c r="A126" s="260" t="str">
        <f>'CONTRACT TOTAL'!A126:B126</f>
        <v>Equipment</v>
      </c>
      <c r="B126" s="260"/>
      <c r="C126" s="76">
        <v>0</v>
      </c>
      <c r="D126" s="76">
        <v>0</v>
      </c>
      <c r="E126" s="76">
        <v>0</v>
      </c>
      <c r="F126" s="76">
        <v>0</v>
      </c>
      <c r="G126" s="70">
        <v>0</v>
      </c>
      <c r="H126" s="70">
        <v>0</v>
      </c>
      <c r="I126" s="70">
        <v>0</v>
      </c>
      <c r="J126" s="76">
        <f t="shared" si="22"/>
        <v>0</v>
      </c>
      <c r="K126" s="83">
        <v>0</v>
      </c>
      <c r="L126" s="76">
        <v>0</v>
      </c>
      <c r="N126" s="70">
        <v>0</v>
      </c>
      <c r="O126" s="18">
        <f t="shared" si="23"/>
        <v>0</v>
      </c>
    </row>
    <row r="127" spans="1:16" s="15" customFormat="1" ht="12.75" x14ac:dyDescent="0.4">
      <c r="A127" s="260" t="str">
        <f>'CONTRACT TOTAL'!A127:B127</f>
        <v>Materials</v>
      </c>
      <c r="B127" s="260"/>
      <c r="C127" s="76">
        <v>0</v>
      </c>
      <c r="D127" s="76">
        <v>0</v>
      </c>
      <c r="E127" s="76">
        <v>0</v>
      </c>
      <c r="F127" s="76">
        <v>0</v>
      </c>
      <c r="G127" s="70">
        <v>0</v>
      </c>
      <c r="H127" s="70">
        <v>0</v>
      </c>
      <c r="I127" s="70">
        <v>0</v>
      </c>
      <c r="J127" s="76">
        <f t="shared" si="22"/>
        <v>0</v>
      </c>
      <c r="K127" s="83">
        <v>0</v>
      </c>
      <c r="L127" s="76">
        <v>0</v>
      </c>
      <c r="N127" s="70">
        <v>0</v>
      </c>
      <c r="O127" s="18">
        <f t="shared" si="23"/>
        <v>0</v>
      </c>
    </row>
    <row r="128" spans="1:16" s="15" customFormat="1" ht="12.75" x14ac:dyDescent="0.4">
      <c r="A128" s="260" t="str">
        <f>'CONTRACT TOTAL'!A128:B128</f>
        <v>Subcontracts</v>
      </c>
      <c r="B128" s="260"/>
      <c r="C128" s="76">
        <f>SUM(C110:C127)</f>
        <v>0</v>
      </c>
      <c r="D128" s="83">
        <f>SUM(D110:D127)</f>
        <v>0</v>
      </c>
      <c r="E128" s="83">
        <v>0</v>
      </c>
      <c r="F128" s="83">
        <v>1134</v>
      </c>
      <c r="G128" s="83">
        <v>0</v>
      </c>
      <c r="H128" s="83">
        <v>0</v>
      </c>
      <c r="I128" s="83">
        <v>0</v>
      </c>
      <c r="J128" s="83">
        <f t="shared" si="22"/>
        <v>0</v>
      </c>
      <c r="K128" s="83">
        <v>0</v>
      </c>
      <c r="L128" s="83">
        <v>0</v>
      </c>
      <c r="N128" s="70">
        <v>0</v>
      </c>
      <c r="O128" s="18">
        <f t="shared" si="23"/>
        <v>0</v>
      </c>
      <c r="P128" s="29"/>
    </row>
    <row r="129" spans="1:17" s="15" customFormat="1" ht="12.75" x14ac:dyDescent="0.4">
      <c r="A129" s="260" t="str">
        <f>'CONTRACT TOTAL'!A129:B129</f>
        <v>Miscellaneous</v>
      </c>
      <c r="B129" s="260"/>
      <c r="C129" s="76">
        <v>0</v>
      </c>
      <c r="D129" s="76">
        <v>0</v>
      </c>
      <c r="E129" s="76">
        <v>51912.91</v>
      </c>
      <c r="F129" s="76">
        <v>76223</v>
      </c>
      <c r="G129" s="70">
        <v>0</v>
      </c>
      <c r="H129" s="70">
        <v>0</v>
      </c>
      <c r="I129" s="70">
        <v>0</v>
      </c>
      <c r="J129" s="76">
        <f t="shared" si="22"/>
        <v>51912.91</v>
      </c>
      <c r="K129" s="83">
        <v>51912.91</v>
      </c>
      <c r="L129" s="76">
        <v>0</v>
      </c>
      <c r="N129" s="70">
        <v>0</v>
      </c>
      <c r="O129" s="18">
        <f t="shared" si="23"/>
        <v>0</v>
      </c>
      <c r="P129" s="29"/>
    </row>
    <row r="130" spans="1:17" s="15" customFormat="1" ht="12.75" x14ac:dyDescent="0.4">
      <c r="A130" s="260" t="str">
        <f>'CONTRACT TOTAL'!A130:B130</f>
        <v>Utilities</v>
      </c>
      <c r="B130" s="260"/>
      <c r="C130" s="76">
        <v>0</v>
      </c>
      <c r="D130" s="76">
        <v>0</v>
      </c>
      <c r="E130" s="76">
        <v>2385.5100000000002</v>
      </c>
      <c r="F130" s="76">
        <v>0</v>
      </c>
      <c r="G130" s="70">
        <v>0</v>
      </c>
      <c r="H130" s="70">
        <v>0</v>
      </c>
      <c r="I130" s="70">
        <v>0</v>
      </c>
      <c r="J130" s="76">
        <f t="shared" si="22"/>
        <v>2385.5100000000002</v>
      </c>
      <c r="K130" s="83">
        <v>2385.5100000000002</v>
      </c>
      <c r="L130" s="76">
        <v>0</v>
      </c>
      <c r="N130" s="70">
        <v>0</v>
      </c>
      <c r="O130" s="18">
        <f t="shared" si="23"/>
        <v>0</v>
      </c>
      <c r="P130" s="29"/>
    </row>
    <row r="131" spans="1:17" s="15" customFormat="1" x14ac:dyDescent="0.4">
      <c r="A131" s="266" t="s">
        <v>56</v>
      </c>
      <c r="B131" s="266"/>
      <c r="C131" s="78">
        <f t="shared" ref="C131:L131" si="24">SUM(C125:C130)</f>
        <v>0</v>
      </c>
      <c r="D131" s="78">
        <f t="shared" si="24"/>
        <v>0</v>
      </c>
      <c r="E131" s="78">
        <f t="shared" si="24"/>
        <v>54298.420000000006</v>
      </c>
      <c r="F131" s="78">
        <f t="shared" si="24"/>
        <v>77357</v>
      </c>
      <c r="G131" s="78">
        <f t="shared" si="24"/>
        <v>0</v>
      </c>
      <c r="H131" s="78">
        <f t="shared" si="24"/>
        <v>0</v>
      </c>
      <c r="I131" s="78">
        <f t="shared" si="24"/>
        <v>0</v>
      </c>
      <c r="J131" s="78">
        <f t="shared" si="24"/>
        <v>54298.420000000006</v>
      </c>
      <c r="K131" s="89">
        <f t="shared" si="24"/>
        <v>54298.420000000006</v>
      </c>
      <c r="L131" s="78">
        <f t="shared" si="24"/>
        <v>0</v>
      </c>
      <c r="N131" s="89">
        <f>SUM(N125:N130)</f>
        <v>0</v>
      </c>
      <c r="O131" s="28">
        <f>SUM(O125:O130)</f>
        <v>0</v>
      </c>
    </row>
    <row r="132" spans="1:17" s="16" customFormat="1" ht="12.75" x14ac:dyDescent="0.4">
      <c r="A132" s="368"/>
      <c r="B132" s="369"/>
      <c r="C132" s="72"/>
      <c r="D132" s="73"/>
      <c r="E132" s="72"/>
      <c r="F132" s="73"/>
      <c r="G132" s="73"/>
      <c r="H132" s="73"/>
      <c r="I132" s="73"/>
      <c r="J132" s="73"/>
      <c r="K132" s="76"/>
      <c r="L132" s="73"/>
      <c r="N132" s="73"/>
      <c r="O132" s="20"/>
    </row>
    <row r="133" spans="1:17" s="15" customFormat="1" x14ac:dyDescent="0.4">
      <c r="A133" s="266" t="s">
        <v>58</v>
      </c>
      <c r="B133" s="266"/>
      <c r="C133" s="78">
        <f t="shared" ref="C133:L133" si="25">C122+C131</f>
        <v>0</v>
      </c>
      <c r="D133" s="78">
        <f t="shared" si="25"/>
        <v>0</v>
      </c>
      <c r="E133" s="78">
        <f t="shared" si="25"/>
        <v>57995.700000000004</v>
      </c>
      <c r="F133" s="78">
        <f t="shared" si="25"/>
        <v>83492</v>
      </c>
      <c r="G133" s="78">
        <f t="shared" si="25"/>
        <v>0</v>
      </c>
      <c r="H133" s="78">
        <f t="shared" si="25"/>
        <v>0</v>
      </c>
      <c r="I133" s="78">
        <f t="shared" si="25"/>
        <v>0</v>
      </c>
      <c r="J133" s="78">
        <f t="shared" si="25"/>
        <v>57995.700000000004</v>
      </c>
      <c r="K133" s="89">
        <f t="shared" si="25"/>
        <v>57995.700000000004</v>
      </c>
      <c r="L133" s="78">
        <f t="shared" si="25"/>
        <v>0</v>
      </c>
      <c r="N133" s="89">
        <f>N122+N131</f>
        <v>0</v>
      </c>
      <c r="O133" s="28">
        <f>O122+O131</f>
        <v>0</v>
      </c>
    </row>
    <row r="134" spans="1:17" s="15" customFormat="1" x14ac:dyDescent="0.4">
      <c r="A134" s="266" t="s">
        <v>44</v>
      </c>
      <c r="B134" s="266"/>
      <c r="C134" s="78">
        <v>0</v>
      </c>
      <c r="D134" s="78">
        <v>0</v>
      </c>
      <c r="E134" s="78">
        <v>15904.64</v>
      </c>
      <c r="F134" s="78">
        <v>23554</v>
      </c>
      <c r="G134" s="78">
        <v>0</v>
      </c>
      <c r="H134" s="78">
        <v>0</v>
      </c>
      <c r="I134" s="78">
        <v>0</v>
      </c>
      <c r="J134" s="78">
        <f>SUM(E134,G134,H134,I134)</f>
        <v>15904.64</v>
      </c>
      <c r="K134" s="89">
        <v>15904.64</v>
      </c>
      <c r="L134" s="78">
        <v>0</v>
      </c>
      <c r="N134" s="89">
        <v>0</v>
      </c>
      <c r="O134" s="28">
        <f>C134-N134</f>
        <v>0</v>
      </c>
      <c r="P134" s="29"/>
    </row>
    <row r="135" spans="1:17" s="15" customFormat="1" ht="12.75" x14ac:dyDescent="0.3">
      <c r="A135" s="263" t="s">
        <v>65</v>
      </c>
      <c r="B135" s="263"/>
      <c r="C135" s="81">
        <f t="shared" ref="C135:L135" si="26">(C122+C125+C127+C129)*0.286</f>
        <v>0</v>
      </c>
      <c r="D135" s="81">
        <f t="shared" si="26"/>
        <v>0</v>
      </c>
      <c r="E135" s="81">
        <f t="shared" si="26"/>
        <v>15904.51434</v>
      </c>
      <c r="F135" s="81">
        <f t="shared" si="26"/>
        <v>23554.387999999999</v>
      </c>
      <c r="G135" s="94">
        <f t="shared" si="26"/>
        <v>0</v>
      </c>
      <c r="H135" s="94">
        <f t="shared" si="26"/>
        <v>0</v>
      </c>
      <c r="I135" s="94">
        <f t="shared" si="26"/>
        <v>0</v>
      </c>
      <c r="J135" s="81">
        <f t="shared" si="26"/>
        <v>15904.51434</v>
      </c>
      <c r="K135" s="92">
        <f t="shared" si="26"/>
        <v>15904.51434</v>
      </c>
      <c r="L135" s="81">
        <f t="shared" si="26"/>
        <v>0</v>
      </c>
      <c r="N135" s="94">
        <f>(N122+N125+N127+N129)*0.286</f>
        <v>0</v>
      </c>
      <c r="O135" s="43">
        <f>(O122+O125+O127+O129)*0.286</f>
        <v>0</v>
      </c>
      <c r="Q135" s="29"/>
    </row>
    <row r="136" spans="1:17" s="23" customFormat="1" x14ac:dyDescent="0.4">
      <c r="A136" s="264" t="s">
        <v>43</v>
      </c>
      <c r="B136" s="264"/>
      <c r="C136" s="82">
        <f>C133+C134</f>
        <v>0</v>
      </c>
      <c r="D136" s="82">
        <f>D133+D134</f>
        <v>0</v>
      </c>
      <c r="E136" s="82">
        <f>E133+E134</f>
        <v>73900.34</v>
      </c>
      <c r="F136" s="82">
        <f>F133+F134</f>
        <v>107046</v>
      </c>
      <c r="G136" s="74">
        <f t="shared" ref="G136:L136" si="27">G133+G134</f>
        <v>0</v>
      </c>
      <c r="H136" s="74">
        <f t="shared" si="27"/>
        <v>0</v>
      </c>
      <c r="I136" s="74">
        <f t="shared" si="27"/>
        <v>0</v>
      </c>
      <c r="J136" s="82">
        <f t="shared" si="27"/>
        <v>73900.34</v>
      </c>
      <c r="K136" s="93">
        <f t="shared" si="27"/>
        <v>73900.34</v>
      </c>
      <c r="L136" s="82">
        <f t="shared" si="27"/>
        <v>0</v>
      </c>
      <c r="N136" s="74">
        <f>N133+N134</f>
        <v>0</v>
      </c>
      <c r="O136" s="22">
        <f>O133+O134</f>
        <v>0</v>
      </c>
      <c r="P136" s="29"/>
      <c r="Q136" s="47"/>
    </row>
    <row r="137" spans="1:17" x14ac:dyDescent="0.4">
      <c r="A137" s="64"/>
      <c r="B137" s="65"/>
      <c r="C137" s="66"/>
      <c r="D137" s="66"/>
      <c r="E137" s="66"/>
      <c r="F137" s="66"/>
      <c r="G137" s="66"/>
      <c r="H137" s="66"/>
      <c r="I137" s="66"/>
      <c r="J137" s="66"/>
      <c r="K137" s="67"/>
      <c r="L137" s="68"/>
      <c r="N137" s="15"/>
    </row>
    <row r="138" spans="1:17" x14ac:dyDescent="0.3">
      <c r="A138" s="261" t="s">
        <v>28</v>
      </c>
      <c r="B138" s="262"/>
      <c r="C138" s="262"/>
      <c r="D138" s="3"/>
      <c r="E138" s="3"/>
      <c r="F138" s="3"/>
      <c r="G138" s="4" t="s">
        <v>29</v>
      </c>
      <c r="H138" s="3"/>
      <c r="I138" s="3"/>
      <c r="J138" s="3"/>
      <c r="K138" s="3"/>
      <c r="L138" s="2"/>
    </row>
    <row r="139" spans="1:17" x14ac:dyDescent="0.4">
      <c r="A139" s="1" t="s">
        <v>22</v>
      </c>
      <c r="L139" s="84"/>
    </row>
    <row r="143" spans="1:17" x14ac:dyDescent="0.4">
      <c r="C143" s="33"/>
    </row>
    <row r="144" spans="1:17" x14ac:dyDescent="0.4">
      <c r="C144" s="34"/>
    </row>
    <row r="145" spans="3:5" x14ac:dyDescent="0.4">
      <c r="C145" s="33"/>
      <c r="E145" s="32"/>
    </row>
    <row r="146" spans="3:5" x14ac:dyDescent="0.4">
      <c r="C146" s="33"/>
    </row>
    <row r="147" spans="3:5" x14ac:dyDescent="0.4">
      <c r="C147" s="35"/>
    </row>
    <row r="148" spans="3:5" x14ac:dyDescent="0.4">
      <c r="C148" s="33"/>
    </row>
  </sheetData>
  <mergeCells count="160">
    <mergeCell ref="A47:B47"/>
    <mergeCell ref="A48:B48"/>
    <mergeCell ref="A32:B32"/>
    <mergeCell ref="A33:B33"/>
    <mergeCell ref="A52:B52"/>
    <mergeCell ref="A53:B53"/>
    <mergeCell ref="A54:B54"/>
    <mergeCell ref="A55:B55"/>
    <mergeCell ref="A73:B73"/>
    <mergeCell ref="A49:B49"/>
    <mergeCell ref="A44:B44"/>
    <mergeCell ref="A45:B45"/>
    <mergeCell ref="A46:B46"/>
    <mergeCell ref="A41:B41"/>
    <mergeCell ref="A42:B42"/>
    <mergeCell ref="A43:B43"/>
    <mergeCell ref="A62:B62"/>
    <mergeCell ref="A63:B63"/>
    <mergeCell ref="A64:B64"/>
    <mergeCell ref="A59:B59"/>
    <mergeCell ref="A60:B60"/>
    <mergeCell ref="A61:B61"/>
    <mergeCell ref="A50:B50"/>
    <mergeCell ref="A57:B57"/>
    <mergeCell ref="A38:B38"/>
    <mergeCell ref="A39:B39"/>
    <mergeCell ref="A40:B40"/>
    <mergeCell ref="A29:B29"/>
    <mergeCell ref="A34:B34"/>
    <mergeCell ref="A37:B37"/>
    <mergeCell ref="A26:B26"/>
    <mergeCell ref="A27:B27"/>
    <mergeCell ref="A28:B28"/>
    <mergeCell ref="A30:B30"/>
    <mergeCell ref="A31:B31"/>
    <mergeCell ref="A35:B35"/>
    <mergeCell ref="A36:B36"/>
    <mergeCell ref="H2:I3"/>
    <mergeCell ref="J2:L2"/>
    <mergeCell ref="J3:L3"/>
    <mergeCell ref="A4:D4"/>
    <mergeCell ref="E4:I4"/>
    <mergeCell ref="J4:L4"/>
    <mergeCell ref="B10:D11"/>
    <mergeCell ref="E10:H11"/>
    <mergeCell ref="I10:I11"/>
    <mergeCell ref="J10:K10"/>
    <mergeCell ref="J11:K11"/>
    <mergeCell ref="A2:A3"/>
    <mergeCell ref="B2:B3"/>
    <mergeCell ref="C2:G3"/>
    <mergeCell ref="K14:K16"/>
    <mergeCell ref="A5:D6"/>
    <mergeCell ref="E5:I6"/>
    <mergeCell ref="J5:K5"/>
    <mergeCell ref="J6:K6"/>
    <mergeCell ref="A7:A11"/>
    <mergeCell ref="B7:D7"/>
    <mergeCell ref="E7:I7"/>
    <mergeCell ref="J7:L7"/>
    <mergeCell ref="B8:D8"/>
    <mergeCell ref="E8:I8"/>
    <mergeCell ref="J8:L8"/>
    <mergeCell ref="B9:D9"/>
    <mergeCell ref="E9:H9"/>
    <mergeCell ref="J9:L9"/>
    <mergeCell ref="A12:B16"/>
    <mergeCell ref="C12:F12"/>
    <mergeCell ref="G12:I12"/>
    <mergeCell ref="J12:K13"/>
    <mergeCell ref="L12:L16"/>
    <mergeCell ref="C13:D13"/>
    <mergeCell ref="E13:F13"/>
    <mergeCell ref="G13:H13"/>
    <mergeCell ref="I13:I16"/>
    <mergeCell ref="J14:J16"/>
    <mergeCell ref="A23:B23"/>
    <mergeCell ref="A24:B24"/>
    <mergeCell ref="A25:B25"/>
    <mergeCell ref="A20:B20"/>
    <mergeCell ref="A21:B21"/>
    <mergeCell ref="A22:B22"/>
    <mergeCell ref="A17:B17"/>
    <mergeCell ref="A18:B18"/>
    <mergeCell ref="A19:B19"/>
    <mergeCell ref="A58:B58"/>
    <mergeCell ref="A51:B51"/>
    <mergeCell ref="A56:B56"/>
    <mergeCell ref="A71:B71"/>
    <mergeCell ref="A78:B78"/>
    <mergeCell ref="A80:B80"/>
    <mergeCell ref="A68:B68"/>
    <mergeCell ref="A69:B69"/>
    <mergeCell ref="A70:B70"/>
    <mergeCell ref="A79:B79"/>
    <mergeCell ref="A65:B65"/>
    <mergeCell ref="A66:B66"/>
    <mergeCell ref="A67:B67"/>
    <mergeCell ref="A72:B72"/>
    <mergeCell ref="A77:B77"/>
    <mergeCell ref="A76:B76"/>
    <mergeCell ref="A74:B74"/>
    <mergeCell ref="A75:B75"/>
    <mergeCell ref="A87:B87"/>
    <mergeCell ref="A88:B88"/>
    <mergeCell ref="A89:B89"/>
    <mergeCell ref="A84:B84"/>
    <mergeCell ref="A85:B85"/>
    <mergeCell ref="A86:B86"/>
    <mergeCell ref="A81:B81"/>
    <mergeCell ref="A82:B82"/>
    <mergeCell ref="A83:B83"/>
    <mergeCell ref="A103:B103"/>
    <mergeCell ref="A104:B104"/>
    <mergeCell ref="A105:B105"/>
    <mergeCell ref="A99:B99"/>
    <mergeCell ref="A101:B101"/>
    <mergeCell ref="A102:B102"/>
    <mergeCell ref="A100:B100"/>
    <mergeCell ref="A90:B90"/>
    <mergeCell ref="A91:B91"/>
    <mergeCell ref="A92:B92"/>
    <mergeCell ref="A93:B93"/>
    <mergeCell ref="A98:B98"/>
    <mergeCell ref="A94:B94"/>
    <mergeCell ref="A95:B95"/>
    <mergeCell ref="A96:B96"/>
    <mergeCell ref="A97:B97"/>
    <mergeCell ref="A124:B124"/>
    <mergeCell ref="A125:B125"/>
    <mergeCell ref="A126:B126"/>
    <mergeCell ref="A123:B123"/>
    <mergeCell ref="A109:B109"/>
    <mergeCell ref="A120:B120"/>
    <mergeCell ref="A122:B122"/>
    <mergeCell ref="A106:B106"/>
    <mergeCell ref="A107:B107"/>
    <mergeCell ref="A108:B108"/>
    <mergeCell ref="A121:B121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38:C138"/>
    <mergeCell ref="A134:B134"/>
    <mergeCell ref="A135:B135"/>
    <mergeCell ref="A136:B136"/>
    <mergeCell ref="A130:B130"/>
    <mergeCell ref="A131:B131"/>
    <mergeCell ref="A133:B133"/>
    <mergeCell ref="A132:B132"/>
    <mergeCell ref="A127:B127"/>
    <mergeCell ref="A128:B128"/>
    <mergeCell ref="A129:B129"/>
  </mergeCells>
  <pageMargins left="0.25" right="0.25" top="0.75" bottom="0.75" header="0.3" footer="0.3"/>
  <pageSetup paperSize="5" scale="87" fitToHeight="0" orientation="landscape" horizontalDpi="1200" verticalDpi="1200" r:id="rId1"/>
  <headerFooter>
    <oddHeader>&amp;RPAGE &amp;P OF PAGES &amp;N</oddHeader>
    <oddFooter>&amp;A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B2CC9-C317-4F53-9F95-F3AC243DA60F}">
  <sheetPr>
    <tabColor rgb="FF002060"/>
    <pageSetUpPr fitToPage="1"/>
  </sheetPr>
  <dimension ref="A1:Q148"/>
  <sheetViews>
    <sheetView workbookViewId="0">
      <pane xSplit="2" ySplit="16" topLeftCell="C17" activePane="bottomRight" state="frozen"/>
      <selection activeCell="I10" sqref="I10:I11"/>
      <selection pane="topRight" activeCell="I10" sqref="I10:I11"/>
      <selection pane="bottomLeft" activeCell="I10" sqref="I10:I11"/>
      <selection pane="bottomRight" activeCell="A12" sqref="A12:B16"/>
    </sheetView>
  </sheetViews>
  <sheetFormatPr defaultColWidth="9.35546875" defaultRowHeight="13.15" outlineLevelCol="1" x14ac:dyDescent="0.4"/>
  <cols>
    <col min="1" max="1" width="21.140625" style="1" customWidth="1"/>
    <col min="2" max="2" width="34.35546875" style="1" customWidth="1"/>
    <col min="3" max="3" width="17.35546875" style="1" customWidth="1"/>
    <col min="4" max="5" width="16.140625" style="1" customWidth="1"/>
    <col min="6" max="6" width="17.35546875" style="1" customWidth="1"/>
    <col min="7" max="7" width="16.140625" style="1" customWidth="1"/>
    <col min="8" max="8" width="17.35546875" style="1" customWidth="1"/>
    <col min="9" max="10" width="16.140625" style="1" customWidth="1"/>
    <col min="11" max="11" width="15.140625" style="1" customWidth="1"/>
    <col min="12" max="12" width="16.140625" style="1" customWidth="1"/>
    <col min="13" max="13" width="9.35546875" style="1"/>
    <col min="14" max="14" width="14.35546875" style="1" customWidth="1" outlineLevel="1"/>
    <col min="15" max="15" width="14" style="1" customWidth="1" outlineLevel="1"/>
    <col min="16" max="16" width="12" style="1" bestFit="1" customWidth="1"/>
    <col min="17" max="17" width="14.35546875" style="1" bestFit="1" customWidth="1"/>
    <col min="18" max="16384" width="9.35546875" style="1"/>
  </cols>
  <sheetData>
    <row r="1" spans="1:14" s="7" customFormat="1" ht="12" customHeight="1" x14ac:dyDescent="0.4">
      <c r="I1" s="11"/>
      <c r="J1" s="9"/>
      <c r="K1" s="10"/>
      <c r="L1" s="8"/>
    </row>
    <row r="2" spans="1:14" ht="27.75" customHeight="1" x14ac:dyDescent="0.4">
      <c r="A2" s="347"/>
      <c r="B2" s="349" t="s">
        <v>32</v>
      </c>
      <c r="C2" s="351" t="s">
        <v>30</v>
      </c>
      <c r="D2" s="351"/>
      <c r="E2" s="351"/>
      <c r="F2" s="351"/>
      <c r="G2" s="351"/>
      <c r="H2" s="353" t="s">
        <v>0</v>
      </c>
      <c r="I2" s="354"/>
      <c r="J2" s="296" t="s">
        <v>23</v>
      </c>
      <c r="K2" s="297"/>
      <c r="L2" s="298"/>
    </row>
    <row r="3" spans="1:14" ht="27.75" customHeight="1" x14ac:dyDescent="0.4">
      <c r="A3" s="348"/>
      <c r="B3" s="350"/>
      <c r="C3" s="352"/>
      <c r="D3" s="352"/>
      <c r="E3" s="352"/>
      <c r="F3" s="352"/>
      <c r="G3" s="352"/>
      <c r="H3" s="355"/>
      <c r="I3" s="356"/>
      <c r="J3" s="357" t="str">
        <f>'CONTRACT TOTAL'!J3:L3</f>
        <v>09/30/2022 (22)</v>
      </c>
      <c r="K3" s="358"/>
      <c r="L3" s="359"/>
    </row>
    <row r="4" spans="1:14" ht="10.35" customHeight="1" x14ac:dyDescent="0.4">
      <c r="A4" s="296" t="s">
        <v>31</v>
      </c>
      <c r="B4" s="297"/>
      <c r="C4" s="297"/>
      <c r="D4" s="298"/>
      <c r="E4" s="296" t="s">
        <v>1</v>
      </c>
      <c r="F4" s="297"/>
      <c r="G4" s="297"/>
      <c r="H4" s="297"/>
      <c r="I4" s="298"/>
      <c r="J4" s="330" t="s">
        <v>2</v>
      </c>
      <c r="K4" s="331"/>
      <c r="L4" s="332"/>
    </row>
    <row r="5" spans="1:14" ht="9" customHeight="1" x14ac:dyDescent="0.4">
      <c r="A5" s="333" t="str">
        <f>'CONTRACT TOTAL'!A5:D6</f>
        <v>NASA/Goodard Space Flight Center, Wallops Flight Facility
NASA Contracting Officer, NAME (name@nasa.gov)</v>
      </c>
      <c r="B5" s="334"/>
      <c r="C5" s="334"/>
      <c r="D5" s="335"/>
      <c r="E5" s="282" t="str">
        <f>'CONTRACT TOTAL'!E5:I6</f>
        <v>Institutional Info</v>
      </c>
      <c r="F5" s="339"/>
      <c r="G5" s="339"/>
      <c r="H5" s="339"/>
      <c r="I5" s="339"/>
      <c r="J5" s="279" t="s">
        <v>33</v>
      </c>
      <c r="K5" s="281"/>
      <c r="L5" s="100" t="s">
        <v>34</v>
      </c>
    </row>
    <row r="6" spans="1:14" ht="25.35" customHeight="1" x14ac:dyDescent="0.55000000000000004">
      <c r="A6" s="336"/>
      <c r="B6" s="337"/>
      <c r="C6" s="337"/>
      <c r="D6" s="338"/>
      <c r="E6" s="340"/>
      <c r="F6" s="341"/>
      <c r="G6" s="341"/>
      <c r="H6" s="341"/>
      <c r="I6" s="341"/>
      <c r="J6" s="274">
        <v>46263.15</v>
      </c>
      <c r="K6" s="275"/>
      <c r="L6" s="88"/>
    </row>
    <row r="7" spans="1:14" ht="10.5" customHeight="1" x14ac:dyDescent="0.4">
      <c r="A7" s="276" t="s">
        <v>3</v>
      </c>
      <c r="B7" s="279" t="s">
        <v>4</v>
      </c>
      <c r="C7" s="280"/>
      <c r="D7" s="281"/>
      <c r="E7" s="279" t="s">
        <v>5</v>
      </c>
      <c r="F7" s="280"/>
      <c r="G7" s="280"/>
      <c r="H7" s="280"/>
      <c r="I7" s="281"/>
      <c r="J7" s="282" t="s">
        <v>35</v>
      </c>
      <c r="K7" s="283"/>
      <c r="L7" s="284"/>
    </row>
    <row r="8" spans="1:14" ht="25.5" customHeight="1" x14ac:dyDescent="0.55000000000000004">
      <c r="A8" s="277"/>
      <c r="B8" s="342" t="s">
        <v>42</v>
      </c>
      <c r="C8" s="343"/>
      <c r="D8" s="344"/>
      <c r="E8" s="342">
        <f>'CONTRACT TOTAL'!E8:I8</f>
        <v>0</v>
      </c>
      <c r="F8" s="343"/>
      <c r="G8" s="343"/>
      <c r="H8" s="343"/>
      <c r="I8" s="344"/>
      <c r="J8" s="293">
        <v>46263.15</v>
      </c>
      <c r="K8" s="294"/>
      <c r="L8" s="295"/>
    </row>
    <row r="9" spans="1:14" ht="10.5" customHeight="1" x14ac:dyDescent="0.4">
      <c r="A9" s="277"/>
      <c r="B9" s="279" t="s">
        <v>6</v>
      </c>
      <c r="C9" s="280"/>
      <c r="D9" s="281"/>
      <c r="E9" s="285" t="s">
        <v>7</v>
      </c>
      <c r="F9" s="286"/>
      <c r="G9" s="286"/>
      <c r="H9" s="286"/>
      <c r="I9" s="86" t="s">
        <v>8</v>
      </c>
      <c r="J9" s="287" t="s">
        <v>9</v>
      </c>
      <c r="K9" s="288"/>
      <c r="L9" s="289"/>
    </row>
    <row r="10" spans="1:14" ht="9" customHeight="1" x14ac:dyDescent="0.4">
      <c r="A10" s="277"/>
      <c r="B10" s="389" t="s">
        <v>121</v>
      </c>
      <c r="C10" s="390"/>
      <c r="D10" s="391"/>
      <c r="E10" s="363" t="s">
        <v>66</v>
      </c>
      <c r="F10" s="283"/>
      <c r="G10" s="283"/>
      <c r="H10" s="283"/>
      <c r="I10" s="401">
        <f>'CONTRACT TOTAL'!I10:I11</f>
        <v>44847</v>
      </c>
      <c r="J10" s="285" t="s">
        <v>10</v>
      </c>
      <c r="K10" s="320"/>
      <c r="L10" s="98" t="s">
        <v>11</v>
      </c>
    </row>
    <row r="11" spans="1:14" ht="17.100000000000001" customHeight="1" x14ac:dyDescent="0.4">
      <c r="A11" s="278"/>
      <c r="B11" s="392"/>
      <c r="C11" s="393"/>
      <c r="D11" s="394"/>
      <c r="E11" s="364"/>
      <c r="F11" s="365"/>
      <c r="G11" s="365"/>
      <c r="H11" s="365"/>
      <c r="I11" s="402"/>
      <c r="J11" s="382">
        <v>46263.15</v>
      </c>
      <c r="K11" s="383"/>
      <c r="L11" s="140">
        <v>46263.15</v>
      </c>
    </row>
    <row r="12" spans="1:14" ht="11.25" customHeight="1" x14ac:dyDescent="0.4">
      <c r="A12" s="325" t="s">
        <v>12</v>
      </c>
      <c r="B12" s="326"/>
      <c r="C12" s="287" t="s">
        <v>13</v>
      </c>
      <c r="D12" s="288"/>
      <c r="E12" s="288"/>
      <c r="F12" s="289"/>
      <c r="G12" s="287" t="s">
        <v>14</v>
      </c>
      <c r="H12" s="288"/>
      <c r="I12" s="289"/>
      <c r="J12" s="302" t="s">
        <v>24</v>
      </c>
      <c r="K12" s="303"/>
      <c r="L12" s="276" t="s">
        <v>15</v>
      </c>
    </row>
    <row r="13" spans="1:14" ht="11.25" customHeight="1" x14ac:dyDescent="0.4">
      <c r="A13" s="327"/>
      <c r="B13" s="328"/>
      <c r="C13" s="302" t="s">
        <v>16</v>
      </c>
      <c r="D13" s="306"/>
      <c r="E13" s="287" t="s">
        <v>17</v>
      </c>
      <c r="F13" s="289"/>
      <c r="G13" s="287" t="s">
        <v>18</v>
      </c>
      <c r="H13" s="289"/>
      <c r="I13" s="290" t="s">
        <v>27</v>
      </c>
      <c r="J13" s="304"/>
      <c r="K13" s="305"/>
      <c r="L13" s="277"/>
    </row>
    <row r="14" spans="1:14" ht="11.25" customHeight="1" x14ac:dyDescent="0.4">
      <c r="A14" s="327"/>
      <c r="B14" s="329"/>
      <c r="C14" s="6" t="s">
        <v>26</v>
      </c>
      <c r="D14" s="6" t="s">
        <v>37</v>
      </c>
      <c r="E14" s="6" t="s">
        <v>39</v>
      </c>
      <c r="F14" s="6" t="s">
        <v>37</v>
      </c>
      <c r="G14" s="6"/>
      <c r="H14" s="6"/>
      <c r="I14" s="291"/>
      <c r="J14" s="307" t="s">
        <v>21</v>
      </c>
      <c r="K14" s="323" t="s">
        <v>25</v>
      </c>
      <c r="L14" s="277"/>
    </row>
    <row r="15" spans="1:14" ht="11.25" customHeight="1" x14ac:dyDescent="0.4">
      <c r="A15" s="327"/>
      <c r="B15" s="329"/>
      <c r="C15" s="5"/>
      <c r="D15" s="5"/>
      <c r="E15" s="5"/>
      <c r="F15" s="5"/>
      <c r="G15" s="27">
        <f>'CONTRACT TOTAL'!G15</f>
        <v>44856</v>
      </c>
      <c r="H15" s="27">
        <f>'CONTRACT TOTAL'!H15</f>
        <v>44887</v>
      </c>
      <c r="I15" s="291"/>
      <c r="J15" s="292"/>
      <c r="K15" s="324"/>
      <c r="L15" s="277"/>
    </row>
    <row r="16" spans="1:14" ht="11.25" customHeight="1" x14ac:dyDescent="0.4">
      <c r="A16" s="327"/>
      <c r="B16" s="329"/>
      <c r="C16" s="59" t="s">
        <v>36</v>
      </c>
      <c r="D16" s="59" t="s">
        <v>38</v>
      </c>
      <c r="E16" s="59" t="s">
        <v>40</v>
      </c>
      <c r="F16" s="59" t="s">
        <v>41</v>
      </c>
      <c r="G16" s="59" t="s">
        <v>19</v>
      </c>
      <c r="H16" s="59" t="s">
        <v>20</v>
      </c>
      <c r="I16" s="292"/>
      <c r="J16" s="292"/>
      <c r="K16" s="324"/>
      <c r="L16" s="277"/>
      <c r="N16" s="1" t="str">
        <f>'CONTRACT TOTAL'!N16</f>
        <v>Sep est</v>
      </c>
    </row>
    <row r="17" spans="1:15" s="25" customFormat="1" x14ac:dyDescent="0.4">
      <c r="A17" s="265" t="s">
        <v>46</v>
      </c>
      <c r="B17" s="265"/>
      <c r="C17" s="85"/>
      <c r="D17" s="85"/>
      <c r="E17" s="85"/>
      <c r="F17" s="85"/>
      <c r="G17" s="85"/>
      <c r="H17" s="85"/>
      <c r="I17" s="85"/>
      <c r="J17" s="85"/>
      <c r="K17" s="85"/>
      <c r="L17" s="85"/>
      <c r="N17" s="25" t="str">
        <f>'CONTRACT TOTAL'!N17</f>
        <v>from Oct Rpt</v>
      </c>
      <c r="O17" s="25" t="s">
        <v>67</v>
      </c>
    </row>
    <row r="18" spans="1:15" s="15" customFormat="1" ht="12.75" x14ac:dyDescent="0.4">
      <c r="A18" s="260" t="str">
        <f>'CONTRACT TOTAL'!A18:B18</f>
        <v>Position Title (Employee Classification) 1</v>
      </c>
      <c r="B18" s="260"/>
      <c r="C18" s="85">
        <v>0</v>
      </c>
      <c r="D18" s="85">
        <v>0</v>
      </c>
      <c r="E18" s="85">
        <v>0</v>
      </c>
      <c r="F18" s="85">
        <v>0</v>
      </c>
      <c r="G18" s="61">
        <v>0</v>
      </c>
      <c r="H18" s="61">
        <v>0</v>
      </c>
      <c r="I18" s="61">
        <v>0</v>
      </c>
      <c r="J18" s="85">
        <f>E18+G18+H18+I18</f>
        <v>0</v>
      </c>
      <c r="K18" s="85">
        <v>0</v>
      </c>
      <c r="L18" s="85">
        <v>0</v>
      </c>
      <c r="N18" s="120">
        <v>0</v>
      </c>
      <c r="O18" s="14">
        <f t="shared" ref="O18:O35" si="0">C18-N18</f>
        <v>0</v>
      </c>
    </row>
    <row r="19" spans="1:15" s="15" customFormat="1" ht="12.75" customHeight="1" x14ac:dyDescent="0.4">
      <c r="A19" s="260" t="str">
        <f>'CONTRACT TOTAL'!A19:B19</f>
        <v>Position Title (Employee Classification) 2</v>
      </c>
      <c r="B19" s="260"/>
      <c r="C19" s="85">
        <v>0</v>
      </c>
      <c r="D19" s="85">
        <v>0</v>
      </c>
      <c r="E19" s="85">
        <v>0</v>
      </c>
      <c r="F19" s="85">
        <v>0</v>
      </c>
      <c r="G19" s="61">
        <v>0</v>
      </c>
      <c r="H19" s="61">
        <v>0</v>
      </c>
      <c r="I19" s="61">
        <v>0</v>
      </c>
      <c r="J19" s="85">
        <f t="shared" ref="J19:J29" si="1">E19+G19+H19+I19</f>
        <v>0</v>
      </c>
      <c r="K19" s="85">
        <v>0</v>
      </c>
      <c r="L19" s="85">
        <v>0</v>
      </c>
      <c r="N19" s="120">
        <v>0</v>
      </c>
      <c r="O19" s="14">
        <f t="shared" si="0"/>
        <v>0</v>
      </c>
    </row>
    <row r="20" spans="1:15" s="15" customFormat="1" ht="12.75" customHeight="1" x14ac:dyDescent="0.4">
      <c r="A20" s="260" t="str">
        <f>'CONTRACT TOTAL'!A20:B20</f>
        <v>Position Title (Employee Classification) 3</v>
      </c>
      <c r="B20" s="260"/>
      <c r="C20" s="85">
        <v>0</v>
      </c>
      <c r="D20" s="85">
        <v>0</v>
      </c>
      <c r="E20" s="85">
        <v>0</v>
      </c>
      <c r="F20" s="85">
        <v>0</v>
      </c>
      <c r="G20" s="61">
        <v>0</v>
      </c>
      <c r="H20" s="61">
        <v>0</v>
      </c>
      <c r="I20" s="61">
        <v>0</v>
      </c>
      <c r="J20" s="85">
        <f t="shared" si="1"/>
        <v>0</v>
      </c>
      <c r="K20" s="85">
        <v>0</v>
      </c>
      <c r="L20" s="85">
        <v>0</v>
      </c>
      <c r="N20" s="120">
        <v>0</v>
      </c>
      <c r="O20" s="14">
        <f t="shared" si="0"/>
        <v>0</v>
      </c>
    </row>
    <row r="21" spans="1:15" s="15" customFormat="1" ht="12.75" x14ac:dyDescent="0.4">
      <c r="A21" s="260" t="str">
        <f>'CONTRACT TOTAL'!A21:B21</f>
        <v>Position Title (Employee Classification) 4</v>
      </c>
      <c r="B21" s="260"/>
      <c r="C21" s="85">
        <v>0</v>
      </c>
      <c r="D21" s="85">
        <v>0</v>
      </c>
      <c r="E21" s="85">
        <v>0</v>
      </c>
      <c r="F21" s="85">
        <v>0</v>
      </c>
      <c r="G21" s="61">
        <v>0</v>
      </c>
      <c r="H21" s="61">
        <v>0</v>
      </c>
      <c r="I21" s="61">
        <v>0</v>
      </c>
      <c r="J21" s="85">
        <f t="shared" si="1"/>
        <v>0</v>
      </c>
      <c r="K21" s="85">
        <v>0</v>
      </c>
      <c r="L21" s="85">
        <v>0</v>
      </c>
      <c r="N21" s="120">
        <v>0</v>
      </c>
      <c r="O21" s="14">
        <f t="shared" si="0"/>
        <v>0</v>
      </c>
    </row>
    <row r="22" spans="1:15" s="15" customFormat="1" ht="12.75" customHeight="1" x14ac:dyDescent="0.4">
      <c r="A22" s="260" t="str">
        <f>'CONTRACT TOTAL'!A22:B22</f>
        <v>Position Title (Employee Classification) 5</v>
      </c>
      <c r="B22" s="260"/>
      <c r="C22" s="85">
        <v>0</v>
      </c>
      <c r="D22" s="85">
        <v>0</v>
      </c>
      <c r="E22" s="85">
        <v>0</v>
      </c>
      <c r="F22" s="85">
        <v>40</v>
      </c>
      <c r="G22" s="61">
        <v>0</v>
      </c>
      <c r="H22" s="61">
        <v>0</v>
      </c>
      <c r="I22" s="61">
        <v>0</v>
      </c>
      <c r="J22" s="85">
        <f t="shared" si="1"/>
        <v>0</v>
      </c>
      <c r="K22" s="85">
        <v>40</v>
      </c>
      <c r="L22" s="85">
        <v>0</v>
      </c>
      <c r="N22" s="120">
        <v>0</v>
      </c>
      <c r="O22" s="14">
        <f t="shared" si="0"/>
        <v>0</v>
      </c>
    </row>
    <row r="23" spans="1:15" s="15" customFormat="1" ht="12.75" customHeight="1" x14ac:dyDescent="0.4">
      <c r="A23" s="260" t="str">
        <f>'CONTRACT TOTAL'!A23:B23</f>
        <v>Position Title (Employee Classification) 6</v>
      </c>
      <c r="B23" s="260"/>
      <c r="C23" s="85">
        <v>0</v>
      </c>
      <c r="D23" s="85">
        <v>0</v>
      </c>
      <c r="E23" s="85">
        <v>0</v>
      </c>
      <c r="F23" s="85">
        <v>40</v>
      </c>
      <c r="G23" s="61">
        <v>0</v>
      </c>
      <c r="H23" s="61">
        <v>0</v>
      </c>
      <c r="I23" s="61">
        <v>0</v>
      </c>
      <c r="J23" s="85">
        <f t="shared" si="1"/>
        <v>0</v>
      </c>
      <c r="K23" s="85">
        <v>40</v>
      </c>
      <c r="L23" s="85">
        <v>0</v>
      </c>
      <c r="N23" s="120">
        <v>0</v>
      </c>
      <c r="O23" s="14">
        <f t="shared" si="0"/>
        <v>0</v>
      </c>
    </row>
    <row r="24" spans="1:15" s="15" customFormat="1" ht="12.75" x14ac:dyDescent="0.4">
      <c r="A24" s="260" t="str">
        <f>'CONTRACT TOTAL'!A24:B24</f>
        <v>Position Title (Employee Classification) 7</v>
      </c>
      <c r="B24" s="260"/>
      <c r="C24" s="85">
        <v>0</v>
      </c>
      <c r="D24" s="85">
        <v>0</v>
      </c>
      <c r="E24" s="85">
        <v>0</v>
      </c>
      <c r="F24" s="85">
        <v>0</v>
      </c>
      <c r="G24" s="61">
        <v>0</v>
      </c>
      <c r="H24" s="61">
        <v>0</v>
      </c>
      <c r="I24" s="61">
        <v>0</v>
      </c>
      <c r="J24" s="85">
        <f t="shared" si="1"/>
        <v>0</v>
      </c>
      <c r="K24" s="85">
        <v>0</v>
      </c>
      <c r="L24" s="85">
        <v>0</v>
      </c>
      <c r="N24" s="120">
        <v>0</v>
      </c>
      <c r="O24" s="14">
        <f t="shared" si="0"/>
        <v>0</v>
      </c>
    </row>
    <row r="25" spans="1:15" s="15" customFormat="1" ht="12.75" customHeight="1" x14ac:dyDescent="0.4">
      <c r="A25" s="260" t="str">
        <f>'CONTRACT TOTAL'!A25:B25</f>
        <v>Position Title (Employee Classification) 8</v>
      </c>
      <c r="B25" s="260"/>
      <c r="C25" s="85">
        <v>0</v>
      </c>
      <c r="D25" s="85">
        <v>0</v>
      </c>
      <c r="E25" s="85">
        <v>0</v>
      </c>
      <c r="F25" s="85">
        <v>0</v>
      </c>
      <c r="G25" s="61">
        <v>0</v>
      </c>
      <c r="H25" s="61">
        <v>0</v>
      </c>
      <c r="I25" s="61">
        <v>0</v>
      </c>
      <c r="J25" s="85">
        <f t="shared" si="1"/>
        <v>0</v>
      </c>
      <c r="K25" s="85">
        <v>0</v>
      </c>
      <c r="L25" s="85">
        <v>0</v>
      </c>
      <c r="N25" s="120">
        <v>0</v>
      </c>
      <c r="O25" s="14">
        <f t="shared" si="0"/>
        <v>0</v>
      </c>
    </row>
    <row r="26" spans="1:15" s="15" customFormat="1" ht="12.75" customHeight="1" x14ac:dyDescent="0.4">
      <c r="A26" s="260" t="str">
        <f>'CONTRACT TOTAL'!A26:B26</f>
        <v>Position Title (Employee Classification) 9</v>
      </c>
      <c r="B26" s="260"/>
      <c r="C26" s="85">
        <v>0</v>
      </c>
      <c r="D26" s="85">
        <v>0</v>
      </c>
      <c r="E26" s="85">
        <v>0</v>
      </c>
      <c r="F26" s="85">
        <v>0</v>
      </c>
      <c r="G26" s="61">
        <v>0</v>
      </c>
      <c r="H26" s="61">
        <v>0</v>
      </c>
      <c r="I26" s="61">
        <v>0</v>
      </c>
      <c r="J26" s="85">
        <f t="shared" si="1"/>
        <v>0</v>
      </c>
      <c r="K26" s="85">
        <v>0</v>
      </c>
      <c r="L26" s="85">
        <v>0</v>
      </c>
      <c r="N26" s="120">
        <v>0</v>
      </c>
      <c r="O26" s="14">
        <f t="shared" si="0"/>
        <v>0</v>
      </c>
    </row>
    <row r="27" spans="1:15" s="15" customFormat="1" ht="12.75" customHeight="1" x14ac:dyDescent="0.4">
      <c r="A27" s="260" t="str">
        <f>'CONTRACT TOTAL'!A27:B27</f>
        <v>Position Title (Employee Classification) 10</v>
      </c>
      <c r="B27" s="260"/>
      <c r="C27" s="85">
        <v>0</v>
      </c>
      <c r="D27" s="85">
        <v>0</v>
      </c>
      <c r="E27" s="85">
        <v>0</v>
      </c>
      <c r="F27" s="85">
        <v>0</v>
      </c>
      <c r="G27" s="61">
        <v>0</v>
      </c>
      <c r="H27" s="61">
        <v>0</v>
      </c>
      <c r="I27" s="61">
        <v>0</v>
      </c>
      <c r="J27" s="85">
        <f t="shared" si="1"/>
        <v>0</v>
      </c>
      <c r="K27" s="85">
        <v>0</v>
      </c>
      <c r="L27" s="85">
        <v>0</v>
      </c>
      <c r="N27" s="120">
        <v>0</v>
      </c>
      <c r="O27" s="14">
        <f t="shared" si="0"/>
        <v>0</v>
      </c>
    </row>
    <row r="28" spans="1:15" s="15" customFormat="1" ht="12.75" customHeight="1" x14ac:dyDescent="0.4">
      <c r="A28" s="260" t="str">
        <f>'CONTRACT TOTAL'!A28:B28</f>
        <v>Position Title (Employee Classification) 11</v>
      </c>
      <c r="B28" s="260"/>
      <c r="C28" s="85">
        <v>0</v>
      </c>
      <c r="D28" s="85">
        <v>0</v>
      </c>
      <c r="E28" s="85">
        <v>0</v>
      </c>
      <c r="F28" s="85">
        <v>0</v>
      </c>
      <c r="G28" s="61">
        <v>0</v>
      </c>
      <c r="H28" s="61">
        <v>0</v>
      </c>
      <c r="I28" s="61">
        <v>0</v>
      </c>
      <c r="J28" s="85">
        <f t="shared" si="1"/>
        <v>0</v>
      </c>
      <c r="K28" s="85">
        <v>0</v>
      </c>
      <c r="L28" s="85">
        <v>0</v>
      </c>
      <c r="N28" s="120">
        <v>0</v>
      </c>
      <c r="O28" s="14">
        <f t="shared" si="0"/>
        <v>0</v>
      </c>
    </row>
    <row r="29" spans="1:15" s="15" customFormat="1" ht="12.75" customHeight="1" x14ac:dyDescent="0.4">
      <c r="A29" s="260" t="str">
        <f>'CONTRACT TOTAL'!A29:B29</f>
        <v>Position Title (Employee Classification) 12</v>
      </c>
      <c r="B29" s="260"/>
      <c r="C29" s="85">
        <v>0</v>
      </c>
      <c r="D29" s="85">
        <v>0</v>
      </c>
      <c r="E29" s="85">
        <v>0</v>
      </c>
      <c r="F29" s="85">
        <v>0</v>
      </c>
      <c r="G29" s="61">
        <v>0</v>
      </c>
      <c r="H29" s="61">
        <v>0</v>
      </c>
      <c r="I29" s="61">
        <v>0</v>
      </c>
      <c r="J29" s="85">
        <f t="shared" si="1"/>
        <v>0</v>
      </c>
      <c r="K29" s="85">
        <v>0</v>
      </c>
      <c r="L29" s="85">
        <v>0</v>
      </c>
      <c r="N29" s="120">
        <v>0</v>
      </c>
      <c r="O29" s="14">
        <f t="shared" si="0"/>
        <v>0</v>
      </c>
    </row>
    <row r="30" spans="1:15" s="15" customFormat="1" ht="12.75" customHeight="1" x14ac:dyDescent="0.4">
      <c r="A30" s="260" t="str">
        <f>'CONTRACT TOTAL'!A30:B30</f>
        <v>Position Title (Employee Classification) 13</v>
      </c>
      <c r="B30" s="260"/>
      <c r="C30" s="106">
        <v>0</v>
      </c>
      <c r="D30" s="106">
        <v>0</v>
      </c>
      <c r="E30" s="106">
        <v>0</v>
      </c>
      <c r="F30" s="106">
        <v>0</v>
      </c>
      <c r="G30" s="61">
        <v>0</v>
      </c>
      <c r="H30" s="61">
        <v>0</v>
      </c>
      <c r="I30" s="61">
        <v>0</v>
      </c>
      <c r="J30" s="106">
        <f>E30+G30+H30+I30</f>
        <v>0</v>
      </c>
      <c r="K30" s="106">
        <v>0</v>
      </c>
      <c r="L30" s="106">
        <v>0</v>
      </c>
      <c r="N30" s="120">
        <v>0</v>
      </c>
      <c r="O30" s="14">
        <f t="shared" si="0"/>
        <v>0</v>
      </c>
    </row>
    <row r="31" spans="1:15" s="15" customFormat="1" ht="12.75" customHeight="1" x14ac:dyDescent="0.4">
      <c r="A31" s="260" t="str">
        <f>'CONTRACT TOTAL'!A31:B31</f>
        <v>Position Title (Employee Classification) 14</v>
      </c>
      <c r="B31" s="260"/>
      <c r="C31" s="134">
        <v>0</v>
      </c>
      <c r="D31" s="134">
        <v>0</v>
      </c>
      <c r="E31" s="134">
        <v>0</v>
      </c>
      <c r="F31" s="134">
        <v>0</v>
      </c>
      <c r="G31" s="61">
        <v>0</v>
      </c>
      <c r="H31" s="61">
        <v>0</v>
      </c>
      <c r="I31" s="61">
        <v>0</v>
      </c>
      <c r="J31" s="134">
        <f>E31+G31+H31+I31</f>
        <v>0</v>
      </c>
      <c r="K31" s="134">
        <v>0</v>
      </c>
      <c r="L31" s="134">
        <v>0</v>
      </c>
      <c r="N31" s="134">
        <v>0</v>
      </c>
      <c r="O31" s="14">
        <f t="shared" si="0"/>
        <v>0</v>
      </c>
    </row>
    <row r="32" spans="1:15" s="15" customFormat="1" ht="12.75" customHeight="1" x14ac:dyDescent="0.4">
      <c r="A32" s="260" t="str">
        <f>'CONTRACT TOTAL'!A32:B32</f>
        <v>Position Title (Employee Classification) 15</v>
      </c>
      <c r="B32" s="260"/>
      <c r="C32" s="134">
        <v>0</v>
      </c>
      <c r="D32" s="134">
        <v>0</v>
      </c>
      <c r="E32" s="134">
        <v>0</v>
      </c>
      <c r="F32" s="134">
        <v>0</v>
      </c>
      <c r="G32" s="61">
        <v>0</v>
      </c>
      <c r="H32" s="61">
        <v>0</v>
      </c>
      <c r="I32" s="61">
        <v>0</v>
      </c>
      <c r="J32" s="134">
        <f>E32+G32+H32+I32</f>
        <v>0</v>
      </c>
      <c r="K32" s="134">
        <v>0</v>
      </c>
      <c r="L32" s="134">
        <v>0</v>
      </c>
      <c r="N32" s="134">
        <v>0</v>
      </c>
      <c r="O32" s="14">
        <f t="shared" si="0"/>
        <v>0</v>
      </c>
    </row>
    <row r="33" spans="1:15" s="15" customFormat="1" ht="12.75" customHeight="1" x14ac:dyDescent="0.4">
      <c r="A33" s="260" t="str">
        <f>'CONTRACT TOTAL'!A33:B33</f>
        <v>Position Title (Employee Classification) 16</v>
      </c>
      <c r="B33" s="260"/>
      <c r="C33" s="147">
        <v>0</v>
      </c>
      <c r="D33" s="147">
        <v>0</v>
      </c>
      <c r="E33" s="147">
        <v>0</v>
      </c>
      <c r="F33" s="147">
        <v>0</v>
      </c>
      <c r="G33" s="61">
        <v>0</v>
      </c>
      <c r="H33" s="61">
        <v>0</v>
      </c>
      <c r="I33" s="61">
        <v>0</v>
      </c>
      <c r="J33" s="147">
        <f>E33+G33+H33+I33</f>
        <v>0</v>
      </c>
      <c r="K33" s="147">
        <v>0</v>
      </c>
      <c r="L33" s="147">
        <v>0</v>
      </c>
      <c r="N33" s="147">
        <v>0</v>
      </c>
      <c r="O33" s="14">
        <f t="shared" si="0"/>
        <v>0</v>
      </c>
    </row>
    <row r="34" spans="1:15" s="15" customFormat="1" ht="12.75" customHeight="1" x14ac:dyDescent="0.4">
      <c r="A34" s="260" t="str">
        <f>'CONTRACT TOTAL'!A34:B34</f>
        <v>Position Title (Employee Classification) 17</v>
      </c>
      <c r="B34" s="260"/>
      <c r="C34" s="147">
        <v>0</v>
      </c>
      <c r="D34" s="147">
        <v>0</v>
      </c>
      <c r="E34" s="147">
        <v>0</v>
      </c>
      <c r="F34" s="147">
        <v>0</v>
      </c>
      <c r="G34" s="61">
        <v>0</v>
      </c>
      <c r="H34" s="61">
        <v>0</v>
      </c>
      <c r="I34" s="61">
        <v>0</v>
      </c>
      <c r="J34" s="147">
        <f>E34+G34+H34+I34</f>
        <v>0</v>
      </c>
      <c r="K34" s="147">
        <v>0</v>
      </c>
      <c r="L34" s="147">
        <v>0</v>
      </c>
      <c r="N34" s="147">
        <v>0</v>
      </c>
      <c r="O34" s="14">
        <f t="shared" si="0"/>
        <v>0</v>
      </c>
    </row>
    <row r="35" spans="1:15" s="15" customFormat="1" ht="12.75" x14ac:dyDescent="0.4">
      <c r="A35" s="260" t="str">
        <f>'CONTRACT TOTAL'!A35:B35</f>
        <v>Position Title (Employee Classification) 18</v>
      </c>
      <c r="B35" s="260"/>
      <c r="C35" s="124">
        <v>0</v>
      </c>
      <c r="D35" s="124">
        <v>0</v>
      </c>
      <c r="E35" s="124">
        <v>0</v>
      </c>
      <c r="F35" s="124">
        <v>0</v>
      </c>
      <c r="G35" s="61">
        <v>0</v>
      </c>
      <c r="H35" s="61">
        <v>0</v>
      </c>
      <c r="I35" s="61">
        <v>0</v>
      </c>
      <c r="J35" s="124">
        <v>0</v>
      </c>
      <c r="K35" s="124">
        <v>0</v>
      </c>
      <c r="L35" s="124">
        <v>0</v>
      </c>
      <c r="N35" s="124">
        <v>0</v>
      </c>
      <c r="O35" s="13">
        <f t="shared" si="0"/>
        <v>0</v>
      </c>
    </row>
    <row r="36" spans="1:15" s="15" customFormat="1" ht="12.75" x14ac:dyDescent="0.4">
      <c r="A36" s="259" t="s">
        <v>47</v>
      </c>
      <c r="B36" s="259"/>
      <c r="C36" s="90">
        <f>SUM(C18:C35)</f>
        <v>0</v>
      </c>
      <c r="D36" s="90">
        <f t="shared" ref="D36:N36" si="2">SUM(D18:D35)</f>
        <v>0</v>
      </c>
      <c r="E36" s="90">
        <f t="shared" si="2"/>
        <v>0</v>
      </c>
      <c r="F36" s="90">
        <f t="shared" si="2"/>
        <v>80</v>
      </c>
      <c r="G36" s="90">
        <f t="shared" si="2"/>
        <v>0</v>
      </c>
      <c r="H36" s="90">
        <f t="shared" si="2"/>
        <v>0</v>
      </c>
      <c r="I36" s="90">
        <f t="shared" si="2"/>
        <v>0</v>
      </c>
      <c r="J36" s="90">
        <f t="shared" si="2"/>
        <v>0</v>
      </c>
      <c r="K36" s="90">
        <f t="shared" si="2"/>
        <v>80</v>
      </c>
      <c r="L36" s="90">
        <f t="shared" si="2"/>
        <v>0</v>
      </c>
      <c r="N36" s="90">
        <f t="shared" si="2"/>
        <v>0</v>
      </c>
      <c r="O36" s="24">
        <f>SUM(O18:O35)</f>
        <v>0</v>
      </c>
    </row>
    <row r="37" spans="1:15" s="15" customFormat="1" ht="12.75" x14ac:dyDescent="0.4">
      <c r="A37" s="260"/>
      <c r="B37" s="260"/>
      <c r="C37" s="85"/>
      <c r="D37" s="85"/>
      <c r="E37" s="85"/>
      <c r="F37" s="85"/>
      <c r="G37" s="85"/>
      <c r="H37" s="85"/>
      <c r="I37" s="85"/>
      <c r="J37" s="85"/>
      <c r="K37" s="85"/>
      <c r="L37" s="85"/>
      <c r="N37" s="120"/>
      <c r="O37" s="14"/>
    </row>
    <row r="38" spans="1:15" s="25" customFormat="1" x14ac:dyDescent="0.4">
      <c r="A38" s="265" t="s">
        <v>48</v>
      </c>
      <c r="B38" s="265"/>
      <c r="C38" s="85"/>
      <c r="D38" s="85"/>
      <c r="E38" s="85"/>
      <c r="F38" s="85"/>
      <c r="G38" s="85"/>
      <c r="H38" s="85"/>
      <c r="I38" s="85"/>
      <c r="J38" s="85"/>
      <c r="K38" s="85"/>
      <c r="L38" s="85"/>
      <c r="N38" s="120"/>
      <c r="O38" s="14"/>
    </row>
    <row r="39" spans="1:15" s="15" customFormat="1" ht="12.75" customHeight="1" x14ac:dyDescent="0.4">
      <c r="A39" s="260" t="str">
        <f>'CONTRACT TOTAL'!A39:B39</f>
        <v>Position Title (Employee Classification) 1</v>
      </c>
      <c r="B39" s="260"/>
      <c r="C39" s="85">
        <v>0</v>
      </c>
      <c r="D39" s="85">
        <v>0</v>
      </c>
      <c r="E39" s="85">
        <v>0</v>
      </c>
      <c r="F39" s="85">
        <v>0</v>
      </c>
      <c r="G39" s="61">
        <v>0</v>
      </c>
      <c r="H39" s="61">
        <v>0</v>
      </c>
      <c r="I39" s="61">
        <v>0</v>
      </c>
      <c r="J39" s="85">
        <f>E39+G39+H39+I39</f>
        <v>0</v>
      </c>
      <c r="K39" s="85">
        <v>0</v>
      </c>
      <c r="L39" s="85">
        <v>0</v>
      </c>
      <c r="N39" s="120">
        <v>0</v>
      </c>
      <c r="O39" s="14">
        <f t="shared" ref="O39:O56" si="3">C39-N39</f>
        <v>0</v>
      </c>
    </row>
    <row r="40" spans="1:15" s="15" customFormat="1" ht="12.75" customHeight="1" x14ac:dyDescent="0.4">
      <c r="A40" s="260" t="str">
        <f>'CONTRACT TOTAL'!A40:B40</f>
        <v>Position Title (Employee Classification) 2</v>
      </c>
      <c r="B40" s="260"/>
      <c r="C40" s="85">
        <v>0</v>
      </c>
      <c r="D40" s="85">
        <v>0</v>
      </c>
      <c r="E40" s="85">
        <v>0</v>
      </c>
      <c r="F40" s="85">
        <v>0</v>
      </c>
      <c r="G40" s="61">
        <v>0</v>
      </c>
      <c r="H40" s="61">
        <v>0</v>
      </c>
      <c r="I40" s="61">
        <v>0</v>
      </c>
      <c r="J40" s="85">
        <f t="shared" ref="J40:J50" si="4">E40+G40+H40+I40</f>
        <v>0</v>
      </c>
      <c r="K40" s="85">
        <v>0</v>
      </c>
      <c r="L40" s="85">
        <v>0</v>
      </c>
      <c r="N40" s="120">
        <v>0</v>
      </c>
      <c r="O40" s="14">
        <f t="shared" si="3"/>
        <v>0</v>
      </c>
    </row>
    <row r="41" spans="1:15" s="15" customFormat="1" ht="12.75" customHeight="1" x14ac:dyDescent="0.4">
      <c r="A41" s="260" t="str">
        <f>'CONTRACT TOTAL'!A41:B41</f>
        <v>Position Title (Employee Classification) 3</v>
      </c>
      <c r="B41" s="260"/>
      <c r="C41" s="85">
        <v>0</v>
      </c>
      <c r="D41" s="85">
        <v>0</v>
      </c>
      <c r="E41" s="85">
        <v>0</v>
      </c>
      <c r="F41" s="85">
        <v>0</v>
      </c>
      <c r="G41" s="61">
        <v>0</v>
      </c>
      <c r="H41" s="61">
        <v>0</v>
      </c>
      <c r="I41" s="61">
        <v>0</v>
      </c>
      <c r="J41" s="85">
        <f t="shared" si="4"/>
        <v>0</v>
      </c>
      <c r="K41" s="85">
        <v>0</v>
      </c>
      <c r="L41" s="85">
        <v>0</v>
      </c>
      <c r="N41" s="120">
        <v>0</v>
      </c>
      <c r="O41" s="14">
        <f t="shared" si="3"/>
        <v>0</v>
      </c>
    </row>
    <row r="42" spans="1:15" s="15" customFormat="1" ht="12.75" x14ac:dyDescent="0.4">
      <c r="A42" s="260" t="str">
        <f>'CONTRACT TOTAL'!A42:B42</f>
        <v>Position Title (Employee Classification) 4</v>
      </c>
      <c r="B42" s="260"/>
      <c r="C42" s="85">
        <v>0</v>
      </c>
      <c r="D42" s="85">
        <v>0</v>
      </c>
      <c r="E42" s="85">
        <v>0</v>
      </c>
      <c r="F42" s="85">
        <v>0</v>
      </c>
      <c r="G42" s="61">
        <v>0</v>
      </c>
      <c r="H42" s="61">
        <v>0</v>
      </c>
      <c r="I42" s="61">
        <v>0</v>
      </c>
      <c r="J42" s="85">
        <f t="shared" si="4"/>
        <v>0</v>
      </c>
      <c r="K42" s="85">
        <v>0</v>
      </c>
      <c r="L42" s="85">
        <v>0</v>
      </c>
      <c r="N42" s="120">
        <v>0</v>
      </c>
      <c r="O42" s="14">
        <f t="shared" si="3"/>
        <v>0</v>
      </c>
    </row>
    <row r="43" spans="1:15" s="15" customFormat="1" ht="12.75" customHeight="1" x14ac:dyDescent="0.4">
      <c r="A43" s="260" t="str">
        <f>'CONTRACT TOTAL'!A43:B43</f>
        <v>Position Title (Employee Classification) 5</v>
      </c>
      <c r="B43" s="260"/>
      <c r="C43" s="85">
        <v>0</v>
      </c>
      <c r="D43" s="85">
        <v>0</v>
      </c>
      <c r="E43" s="85">
        <v>0</v>
      </c>
      <c r="F43" s="85">
        <v>0</v>
      </c>
      <c r="G43" s="61">
        <v>0</v>
      </c>
      <c r="H43" s="61">
        <v>0</v>
      </c>
      <c r="I43" s="61">
        <v>0</v>
      </c>
      <c r="J43" s="85">
        <f t="shared" si="4"/>
        <v>0</v>
      </c>
      <c r="K43" s="85">
        <v>0</v>
      </c>
      <c r="L43" s="85">
        <v>0</v>
      </c>
      <c r="N43" s="120">
        <v>0</v>
      </c>
      <c r="O43" s="14">
        <f t="shared" si="3"/>
        <v>0</v>
      </c>
    </row>
    <row r="44" spans="1:15" s="15" customFormat="1" ht="12.75" customHeight="1" x14ac:dyDescent="0.4">
      <c r="A44" s="260" t="str">
        <f>'CONTRACT TOTAL'!A44:B44</f>
        <v>Position Title (Employee Classification) 6</v>
      </c>
      <c r="B44" s="260"/>
      <c r="C44" s="85">
        <v>0</v>
      </c>
      <c r="D44" s="85">
        <v>0</v>
      </c>
      <c r="E44" s="85">
        <v>0</v>
      </c>
      <c r="F44" s="85">
        <v>0</v>
      </c>
      <c r="G44" s="61">
        <v>0</v>
      </c>
      <c r="H44" s="61">
        <v>0</v>
      </c>
      <c r="I44" s="61">
        <v>0</v>
      </c>
      <c r="J44" s="85">
        <f t="shared" si="4"/>
        <v>0</v>
      </c>
      <c r="K44" s="85">
        <v>0</v>
      </c>
      <c r="L44" s="85">
        <v>0</v>
      </c>
      <c r="N44" s="120">
        <v>0</v>
      </c>
      <c r="O44" s="14">
        <f t="shared" si="3"/>
        <v>0</v>
      </c>
    </row>
    <row r="45" spans="1:15" s="15" customFormat="1" ht="12.75" x14ac:dyDescent="0.4">
      <c r="A45" s="260" t="str">
        <f>'CONTRACT TOTAL'!A45:B45</f>
        <v>Position Title (Employee Classification) 7</v>
      </c>
      <c r="B45" s="260"/>
      <c r="C45" s="85">
        <v>0</v>
      </c>
      <c r="D45" s="85">
        <v>0</v>
      </c>
      <c r="E45" s="85">
        <v>0</v>
      </c>
      <c r="F45" s="85">
        <v>0</v>
      </c>
      <c r="G45" s="61">
        <v>0</v>
      </c>
      <c r="H45" s="61">
        <v>0</v>
      </c>
      <c r="I45" s="61">
        <v>0</v>
      </c>
      <c r="J45" s="85">
        <f t="shared" si="4"/>
        <v>0</v>
      </c>
      <c r="K45" s="85">
        <v>0</v>
      </c>
      <c r="L45" s="85">
        <v>0</v>
      </c>
      <c r="N45" s="120">
        <v>0</v>
      </c>
      <c r="O45" s="14">
        <f t="shared" si="3"/>
        <v>0</v>
      </c>
    </row>
    <row r="46" spans="1:15" s="15" customFormat="1" ht="12.75" customHeight="1" x14ac:dyDescent="0.4">
      <c r="A46" s="260" t="str">
        <f>'CONTRACT TOTAL'!A46:B46</f>
        <v>Position Title (Employee Classification) 8</v>
      </c>
      <c r="B46" s="260"/>
      <c r="C46" s="85">
        <v>0</v>
      </c>
      <c r="D46" s="85">
        <v>0</v>
      </c>
      <c r="E46" s="85">
        <v>0</v>
      </c>
      <c r="F46" s="85">
        <v>0</v>
      </c>
      <c r="G46" s="61">
        <v>0</v>
      </c>
      <c r="H46" s="61">
        <v>0</v>
      </c>
      <c r="I46" s="61">
        <v>0</v>
      </c>
      <c r="J46" s="85">
        <f t="shared" si="4"/>
        <v>0</v>
      </c>
      <c r="K46" s="85">
        <v>0</v>
      </c>
      <c r="L46" s="85">
        <v>0</v>
      </c>
      <c r="N46" s="120">
        <v>0</v>
      </c>
      <c r="O46" s="14">
        <f t="shared" si="3"/>
        <v>0</v>
      </c>
    </row>
    <row r="47" spans="1:15" s="15" customFormat="1" ht="12.75" customHeight="1" x14ac:dyDescent="0.4">
      <c r="A47" s="260" t="str">
        <f>'CONTRACT TOTAL'!A47:B47</f>
        <v>Position Title (Employee Classification) 9</v>
      </c>
      <c r="B47" s="260"/>
      <c r="C47" s="85">
        <v>0</v>
      </c>
      <c r="D47" s="85">
        <v>0</v>
      </c>
      <c r="E47" s="85">
        <v>0</v>
      </c>
      <c r="F47" s="85">
        <v>0</v>
      </c>
      <c r="G47" s="61">
        <v>0</v>
      </c>
      <c r="H47" s="61">
        <v>0</v>
      </c>
      <c r="I47" s="61">
        <v>0</v>
      </c>
      <c r="J47" s="85">
        <f t="shared" si="4"/>
        <v>0</v>
      </c>
      <c r="K47" s="85">
        <v>0</v>
      </c>
      <c r="L47" s="85">
        <v>0</v>
      </c>
      <c r="N47" s="120">
        <v>0</v>
      </c>
      <c r="O47" s="14">
        <f t="shared" si="3"/>
        <v>0</v>
      </c>
    </row>
    <row r="48" spans="1:15" s="15" customFormat="1" ht="12.75" customHeight="1" x14ac:dyDescent="0.4">
      <c r="A48" s="260" t="str">
        <f>'CONTRACT TOTAL'!A48:B48</f>
        <v>Position Title (Employee Classification) 10</v>
      </c>
      <c r="B48" s="260"/>
      <c r="C48" s="85">
        <v>0</v>
      </c>
      <c r="D48" s="85">
        <v>0</v>
      </c>
      <c r="E48" s="85">
        <v>0</v>
      </c>
      <c r="F48" s="85">
        <v>0</v>
      </c>
      <c r="G48" s="61">
        <v>0</v>
      </c>
      <c r="H48" s="61">
        <v>0</v>
      </c>
      <c r="I48" s="61">
        <v>0</v>
      </c>
      <c r="J48" s="85">
        <f t="shared" si="4"/>
        <v>0</v>
      </c>
      <c r="K48" s="85">
        <v>0</v>
      </c>
      <c r="L48" s="85">
        <v>0</v>
      </c>
      <c r="N48" s="120">
        <v>0</v>
      </c>
      <c r="O48" s="14">
        <f t="shared" si="3"/>
        <v>0</v>
      </c>
    </row>
    <row r="49" spans="1:15" s="15" customFormat="1" ht="12.75" customHeight="1" x14ac:dyDescent="0.4">
      <c r="A49" s="260" t="str">
        <f>'CONTRACT TOTAL'!A49:B49</f>
        <v>Position Title (Employee Classification) 11</v>
      </c>
      <c r="B49" s="260"/>
      <c r="C49" s="85">
        <v>0</v>
      </c>
      <c r="D49" s="85">
        <v>0</v>
      </c>
      <c r="E49" s="85">
        <v>0</v>
      </c>
      <c r="F49" s="85">
        <v>0</v>
      </c>
      <c r="G49" s="61">
        <v>0</v>
      </c>
      <c r="H49" s="61">
        <v>0</v>
      </c>
      <c r="I49" s="61">
        <v>0</v>
      </c>
      <c r="J49" s="85">
        <f t="shared" si="4"/>
        <v>0</v>
      </c>
      <c r="K49" s="85">
        <v>0</v>
      </c>
      <c r="L49" s="85">
        <v>0</v>
      </c>
      <c r="N49" s="120">
        <v>0</v>
      </c>
      <c r="O49" s="14">
        <f t="shared" si="3"/>
        <v>0</v>
      </c>
    </row>
    <row r="50" spans="1:15" s="15" customFormat="1" ht="12.75" customHeight="1" x14ac:dyDescent="0.4">
      <c r="A50" s="260" t="str">
        <f>'CONTRACT TOTAL'!A50:B50</f>
        <v>Position Title (Employee Classification) 12</v>
      </c>
      <c r="B50" s="260"/>
      <c r="C50" s="85">
        <v>0</v>
      </c>
      <c r="D50" s="85">
        <v>0</v>
      </c>
      <c r="E50" s="85">
        <v>0</v>
      </c>
      <c r="F50" s="85">
        <v>0</v>
      </c>
      <c r="G50" s="61">
        <v>0</v>
      </c>
      <c r="H50" s="61">
        <v>0</v>
      </c>
      <c r="I50" s="61">
        <v>0</v>
      </c>
      <c r="J50" s="85">
        <f t="shared" si="4"/>
        <v>0</v>
      </c>
      <c r="K50" s="85">
        <v>0</v>
      </c>
      <c r="L50" s="85">
        <v>0</v>
      </c>
      <c r="N50" s="120">
        <v>0</v>
      </c>
      <c r="O50" s="14">
        <f t="shared" si="3"/>
        <v>0</v>
      </c>
    </row>
    <row r="51" spans="1:15" s="15" customFormat="1" ht="12.75" customHeight="1" x14ac:dyDescent="0.4">
      <c r="A51" s="260" t="str">
        <f>'CONTRACT TOTAL'!A51:B51</f>
        <v>Position Title (Employee Classification) 13</v>
      </c>
      <c r="B51" s="260"/>
      <c r="C51" s="106">
        <v>0</v>
      </c>
      <c r="D51" s="106">
        <v>0</v>
      </c>
      <c r="E51" s="106">
        <v>0</v>
      </c>
      <c r="F51" s="106">
        <v>0</v>
      </c>
      <c r="G51" s="61">
        <v>0</v>
      </c>
      <c r="H51" s="61">
        <v>0</v>
      </c>
      <c r="I51" s="61">
        <v>0</v>
      </c>
      <c r="J51" s="106">
        <f>E51+G51+H51+I51</f>
        <v>0</v>
      </c>
      <c r="K51" s="106">
        <v>0</v>
      </c>
      <c r="L51" s="106">
        <v>0</v>
      </c>
      <c r="N51" s="120">
        <v>0</v>
      </c>
      <c r="O51" s="14">
        <f t="shared" si="3"/>
        <v>0</v>
      </c>
    </row>
    <row r="52" spans="1:15" s="15" customFormat="1" ht="12.75" customHeight="1" x14ac:dyDescent="0.4">
      <c r="A52" s="260" t="str">
        <f>'CONTRACT TOTAL'!A52:B52</f>
        <v>Position Title (Employee Classification) 14</v>
      </c>
      <c r="B52" s="260"/>
      <c r="C52" s="134">
        <v>0</v>
      </c>
      <c r="D52" s="134">
        <v>0</v>
      </c>
      <c r="E52" s="134">
        <v>0</v>
      </c>
      <c r="F52" s="134">
        <v>0</v>
      </c>
      <c r="G52" s="61">
        <v>0</v>
      </c>
      <c r="H52" s="61">
        <v>0</v>
      </c>
      <c r="I52" s="61">
        <v>0</v>
      </c>
      <c r="J52" s="134">
        <f>E52+G52+H52+I52</f>
        <v>0</v>
      </c>
      <c r="K52" s="134">
        <v>0</v>
      </c>
      <c r="L52" s="134">
        <v>0</v>
      </c>
      <c r="N52" s="134">
        <v>0</v>
      </c>
      <c r="O52" s="14">
        <f t="shared" si="3"/>
        <v>0</v>
      </c>
    </row>
    <row r="53" spans="1:15" s="15" customFormat="1" ht="12.75" customHeight="1" x14ac:dyDescent="0.4">
      <c r="A53" s="260" t="str">
        <f>'CONTRACT TOTAL'!A53:B53</f>
        <v>Position Title (Employee Classification) 15</v>
      </c>
      <c r="B53" s="260"/>
      <c r="C53" s="134">
        <v>0</v>
      </c>
      <c r="D53" s="134">
        <v>0</v>
      </c>
      <c r="E53" s="134">
        <v>0</v>
      </c>
      <c r="F53" s="134">
        <v>0</v>
      </c>
      <c r="G53" s="61">
        <v>0</v>
      </c>
      <c r="H53" s="61">
        <v>0</v>
      </c>
      <c r="I53" s="61">
        <v>0</v>
      </c>
      <c r="J53" s="134">
        <f>E53+G53+H53+I53</f>
        <v>0</v>
      </c>
      <c r="K53" s="134">
        <v>0</v>
      </c>
      <c r="L53" s="134">
        <v>0</v>
      </c>
      <c r="N53" s="134">
        <v>0</v>
      </c>
      <c r="O53" s="14">
        <f t="shared" si="3"/>
        <v>0</v>
      </c>
    </row>
    <row r="54" spans="1:15" s="15" customFormat="1" ht="12.75" customHeight="1" x14ac:dyDescent="0.4">
      <c r="A54" s="260" t="str">
        <f>'CONTRACT TOTAL'!A54:B54</f>
        <v>Position Title (Employee Classification) 16</v>
      </c>
      <c r="B54" s="260"/>
      <c r="C54" s="147">
        <v>0</v>
      </c>
      <c r="D54" s="147">
        <v>0</v>
      </c>
      <c r="E54" s="147">
        <v>0</v>
      </c>
      <c r="F54" s="147">
        <v>0</v>
      </c>
      <c r="G54" s="61">
        <v>0</v>
      </c>
      <c r="H54" s="61">
        <v>0</v>
      </c>
      <c r="I54" s="61">
        <v>0</v>
      </c>
      <c r="J54" s="147">
        <f>E54+G54+H54+I54</f>
        <v>0</v>
      </c>
      <c r="K54" s="147">
        <v>0</v>
      </c>
      <c r="L54" s="147">
        <v>0</v>
      </c>
      <c r="N54" s="147">
        <v>0</v>
      </c>
      <c r="O54" s="13">
        <f t="shared" si="3"/>
        <v>0</v>
      </c>
    </row>
    <row r="55" spans="1:15" s="15" customFormat="1" ht="12.75" customHeight="1" x14ac:dyDescent="0.4">
      <c r="A55" s="260" t="str">
        <f>'CONTRACT TOTAL'!A55:B55</f>
        <v>Position Title (Employee Classification) 17</v>
      </c>
      <c r="B55" s="260"/>
      <c r="C55" s="147">
        <v>0</v>
      </c>
      <c r="D55" s="147">
        <v>0</v>
      </c>
      <c r="E55" s="147">
        <v>0</v>
      </c>
      <c r="F55" s="147">
        <v>0</v>
      </c>
      <c r="G55" s="61">
        <v>0</v>
      </c>
      <c r="H55" s="61">
        <v>0</v>
      </c>
      <c r="I55" s="61">
        <v>0</v>
      </c>
      <c r="J55" s="147">
        <f>E55+G55+H55+I55</f>
        <v>0</v>
      </c>
      <c r="K55" s="147">
        <v>0</v>
      </c>
      <c r="L55" s="147">
        <v>0</v>
      </c>
      <c r="N55" s="147">
        <v>0</v>
      </c>
      <c r="O55" s="13">
        <f t="shared" si="3"/>
        <v>0</v>
      </c>
    </row>
    <row r="56" spans="1:15" s="15" customFormat="1" ht="12.75" x14ac:dyDescent="0.4">
      <c r="A56" s="260" t="str">
        <f>'CONTRACT TOTAL'!A56:B56</f>
        <v>Position Title (Employee Classification) 18</v>
      </c>
      <c r="B56" s="260"/>
      <c r="C56" s="124">
        <v>0</v>
      </c>
      <c r="D56" s="124">
        <v>0</v>
      </c>
      <c r="E56" s="124">
        <v>0</v>
      </c>
      <c r="F56" s="124">
        <v>0</v>
      </c>
      <c r="G56" s="61">
        <v>0</v>
      </c>
      <c r="H56" s="61">
        <v>0</v>
      </c>
      <c r="I56" s="61">
        <v>0</v>
      </c>
      <c r="J56" s="124">
        <v>0</v>
      </c>
      <c r="K56" s="124">
        <v>0</v>
      </c>
      <c r="L56" s="124">
        <v>0</v>
      </c>
      <c r="N56" s="124">
        <v>0</v>
      </c>
      <c r="O56" s="13">
        <f t="shared" si="3"/>
        <v>0</v>
      </c>
    </row>
    <row r="57" spans="1:15" s="15" customFormat="1" ht="12.75" x14ac:dyDescent="0.4">
      <c r="A57" s="259" t="s">
        <v>47</v>
      </c>
      <c r="B57" s="259"/>
      <c r="C57" s="90">
        <f>SUM(C39:C56)</f>
        <v>0</v>
      </c>
      <c r="D57" s="90">
        <f t="shared" ref="D57:N57" si="5">SUM(D39:D56)</f>
        <v>0</v>
      </c>
      <c r="E57" s="90">
        <f t="shared" si="5"/>
        <v>0</v>
      </c>
      <c r="F57" s="90">
        <f t="shared" si="5"/>
        <v>0</v>
      </c>
      <c r="G57" s="90">
        <f t="shared" si="5"/>
        <v>0</v>
      </c>
      <c r="H57" s="90">
        <f t="shared" si="5"/>
        <v>0</v>
      </c>
      <c r="I57" s="90">
        <f t="shared" si="5"/>
        <v>0</v>
      </c>
      <c r="J57" s="90">
        <f t="shared" si="5"/>
        <v>0</v>
      </c>
      <c r="K57" s="90">
        <f t="shared" si="5"/>
        <v>0</v>
      </c>
      <c r="L57" s="90">
        <f t="shared" si="5"/>
        <v>0</v>
      </c>
      <c r="N57" s="90">
        <f t="shared" si="5"/>
        <v>0</v>
      </c>
      <c r="O57" s="24">
        <f>SUM(O39:O56)</f>
        <v>0</v>
      </c>
    </row>
    <row r="58" spans="1:15" s="15" customFormat="1" ht="12.75" x14ac:dyDescent="0.4">
      <c r="A58" s="260"/>
      <c r="B58" s="260"/>
      <c r="C58" s="85"/>
      <c r="D58" s="85"/>
      <c r="E58" s="85"/>
      <c r="F58" s="85"/>
      <c r="G58" s="85"/>
      <c r="H58" s="85"/>
      <c r="I58" s="85"/>
      <c r="J58" s="85"/>
      <c r="K58" s="85"/>
      <c r="L58" s="85"/>
      <c r="N58" s="120"/>
      <c r="O58" s="14"/>
    </row>
    <row r="59" spans="1:15" s="15" customFormat="1" x14ac:dyDescent="0.4">
      <c r="A59" s="265" t="s">
        <v>49</v>
      </c>
      <c r="B59" s="265"/>
      <c r="C59" s="85"/>
      <c r="D59" s="85"/>
      <c r="E59" s="85"/>
      <c r="F59" s="85"/>
      <c r="G59" s="85"/>
      <c r="H59" s="85"/>
      <c r="I59" s="85"/>
      <c r="J59" s="85"/>
      <c r="K59" s="85"/>
      <c r="L59" s="85"/>
      <c r="N59" s="120"/>
      <c r="O59" s="14"/>
    </row>
    <row r="60" spans="1:15" s="15" customFormat="1" ht="12.75" customHeight="1" x14ac:dyDescent="0.4">
      <c r="A60" s="260" t="str">
        <f>'CONTRACT TOTAL'!A60:B60</f>
        <v>Position Title (Employee Classification) 1</v>
      </c>
      <c r="B60" s="260"/>
      <c r="C60" s="83">
        <v>0</v>
      </c>
      <c r="D60" s="83">
        <v>0</v>
      </c>
      <c r="E60" s="83">
        <v>0</v>
      </c>
      <c r="F60" s="83">
        <v>0</v>
      </c>
      <c r="G60" s="63">
        <v>0</v>
      </c>
      <c r="H60" s="63">
        <v>0</v>
      </c>
      <c r="I60" s="63">
        <v>0</v>
      </c>
      <c r="J60" s="83">
        <f t="shared" ref="J60:J71" si="6">E60+G60+H60+I60</f>
        <v>0</v>
      </c>
      <c r="K60" s="83">
        <v>0</v>
      </c>
      <c r="L60" s="83">
        <v>0</v>
      </c>
      <c r="N60" s="83">
        <v>0</v>
      </c>
      <c r="O60" s="18">
        <f t="shared" ref="O60:O77" si="7">C60-N60</f>
        <v>0</v>
      </c>
    </row>
    <row r="61" spans="1:15" s="15" customFormat="1" ht="12.75" customHeight="1" x14ac:dyDescent="0.4">
      <c r="A61" s="260" t="str">
        <f>'CONTRACT TOTAL'!A61:B61</f>
        <v>Position Title (Employee Classification) 2</v>
      </c>
      <c r="B61" s="260"/>
      <c r="C61" s="83">
        <v>0</v>
      </c>
      <c r="D61" s="83">
        <v>0</v>
      </c>
      <c r="E61" s="83">
        <v>0</v>
      </c>
      <c r="F61" s="83">
        <v>0</v>
      </c>
      <c r="G61" s="63">
        <v>0</v>
      </c>
      <c r="H61" s="63">
        <v>0</v>
      </c>
      <c r="I61" s="63">
        <v>0</v>
      </c>
      <c r="J61" s="83">
        <f t="shared" si="6"/>
        <v>0</v>
      </c>
      <c r="K61" s="83">
        <v>0</v>
      </c>
      <c r="L61" s="83">
        <v>0</v>
      </c>
      <c r="N61" s="83">
        <v>0</v>
      </c>
      <c r="O61" s="18">
        <f t="shared" si="7"/>
        <v>0</v>
      </c>
    </row>
    <row r="62" spans="1:15" s="15" customFormat="1" ht="12.75" customHeight="1" x14ac:dyDescent="0.4">
      <c r="A62" s="260" t="str">
        <f>'CONTRACT TOTAL'!A62:B62</f>
        <v>Position Title (Employee Classification) 3</v>
      </c>
      <c r="B62" s="260"/>
      <c r="C62" s="83">
        <v>0</v>
      </c>
      <c r="D62" s="83">
        <v>0</v>
      </c>
      <c r="E62" s="83">
        <v>0</v>
      </c>
      <c r="F62" s="83">
        <v>0</v>
      </c>
      <c r="G62" s="63">
        <v>0</v>
      </c>
      <c r="H62" s="63">
        <v>0</v>
      </c>
      <c r="I62" s="63">
        <v>0</v>
      </c>
      <c r="J62" s="83">
        <f t="shared" si="6"/>
        <v>0</v>
      </c>
      <c r="K62" s="83">
        <v>0</v>
      </c>
      <c r="L62" s="83">
        <v>0</v>
      </c>
      <c r="N62" s="83">
        <v>0</v>
      </c>
      <c r="O62" s="18">
        <f t="shared" si="7"/>
        <v>0</v>
      </c>
    </row>
    <row r="63" spans="1:15" s="15" customFormat="1" ht="12.75" x14ac:dyDescent="0.4">
      <c r="A63" s="260" t="str">
        <f>'CONTRACT TOTAL'!A63:B63</f>
        <v>Position Title (Employee Classification) 4</v>
      </c>
      <c r="B63" s="260"/>
      <c r="C63" s="83">
        <v>0</v>
      </c>
      <c r="D63" s="83">
        <v>0</v>
      </c>
      <c r="E63" s="83">
        <v>0</v>
      </c>
      <c r="F63" s="83">
        <v>0</v>
      </c>
      <c r="G63" s="63">
        <v>0</v>
      </c>
      <c r="H63" s="63">
        <v>0</v>
      </c>
      <c r="I63" s="63">
        <v>0</v>
      </c>
      <c r="J63" s="83">
        <f t="shared" si="6"/>
        <v>0</v>
      </c>
      <c r="K63" s="83">
        <v>0</v>
      </c>
      <c r="L63" s="83">
        <v>0</v>
      </c>
      <c r="N63" s="83">
        <v>0</v>
      </c>
      <c r="O63" s="18">
        <f t="shared" si="7"/>
        <v>0</v>
      </c>
    </row>
    <row r="64" spans="1:15" s="15" customFormat="1" ht="12.75" customHeight="1" x14ac:dyDescent="0.4">
      <c r="A64" s="260" t="str">
        <f>'CONTRACT TOTAL'!A64:B64</f>
        <v>Position Title (Employee Classification) 5</v>
      </c>
      <c r="B64" s="260"/>
      <c r="C64" s="83">
        <v>0</v>
      </c>
      <c r="D64" s="83">
        <v>0</v>
      </c>
      <c r="E64" s="83">
        <v>0</v>
      </c>
      <c r="F64" s="83">
        <v>1538</v>
      </c>
      <c r="G64" s="63">
        <v>0</v>
      </c>
      <c r="H64" s="63">
        <v>0</v>
      </c>
      <c r="I64" s="63">
        <v>0</v>
      </c>
      <c r="J64" s="83">
        <f t="shared" si="6"/>
        <v>0</v>
      </c>
      <c r="K64" s="83">
        <v>1538</v>
      </c>
      <c r="L64" s="83">
        <v>0</v>
      </c>
      <c r="N64" s="83">
        <v>0</v>
      </c>
      <c r="O64" s="18">
        <f t="shared" si="7"/>
        <v>0</v>
      </c>
    </row>
    <row r="65" spans="1:16" s="15" customFormat="1" ht="12.75" customHeight="1" x14ac:dyDescent="0.4">
      <c r="A65" s="260" t="str">
        <f>'CONTRACT TOTAL'!A65:B65</f>
        <v>Position Title (Employee Classification) 6</v>
      </c>
      <c r="B65" s="260"/>
      <c r="C65" s="83">
        <v>0</v>
      </c>
      <c r="D65" s="83">
        <v>0</v>
      </c>
      <c r="E65" s="83">
        <v>0</v>
      </c>
      <c r="F65" s="83">
        <v>1269</v>
      </c>
      <c r="G65" s="63">
        <v>0</v>
      </c>
      <c r="H65" s="63">
        <v>0</v>
      </c>
      <c r="I65" s="63">
        <v>0</v>
      </c>
      <c r="J65" s="83">
        <f t="shared" si="6"/>
        <v>0</v>
      </c>
      <c r="K65" s="83">
        <v>1269</v>
      </c>
      <c r="L65" s="83">
        <v>0</v>
      </c>
      <c r="N65" s="83">
        <v>0</v>
      </c>
      <c r="O65" s="18">
        <f t="shared" si="7"/>
        <v>0</v>
      </c>
      <c r="P65" s="30"/>
    </row>
    <row r="66" spans="1:16" s="15" customFormat="1" ht="12.75" x14ac:dyDescent="0.4">
      <c r="A66" s="260" t="str">
        <f>'CONTRACT TOTAL'!A66:B66</f>
        <v>Position Title (Employee Classification) 7</v>
      </c>
      <c r="B66" s="260"/>
      <c r="C66" s="83">
        <v>0</v>
      </c>
      <c r="D66" s="83">
        <v>0</v>
      </c>
      <c r="E66" s="83">
        <v>0</v>
      </c>
      <c r="F66" s="83">
        <v>0</v>
      </c>
      <c r="G66" s="63">
        <v>0</v>
      </c>
      <c r="H66" s="63">
        <v>0</v>
      </c>
      <c r="I66" s="63">
        <v>0</v>
      </c>
      <c r="J66" s="83">
        <f t="shared" si="6"/>
        <v>0</v>
      </c>
      <c r="K66" s="83">
        <v>0</v>
      </c>
      <c r="L66" s="83">
        <v>0</v>
      </c>
      <c r="N66" s="83">
        <v>0</v>
      </c>
      <c r="O66" s="18">
        <f t="shared" si="7"/>
        <v>0</v>
      </c>
      <c r="P66" s="31"/>
    </row>
    <row r="67" spans="1:16" s="15" customFormat="1" ht="12.75" customHeight="1" x14ac:dyDescent="0.4">
      <c r="A67" s="260" t="str">
        <f>'CONTRACT TOTAL'!A67:B67</f>
        <v>Position Title (Employee Classification) 8</v>
      </c>
      <c r="B67" s="260"/>
      <c r="C67" s="83">
        <v>0</v>
      </c>
      <c r="D67" s="83">
        <v>0</v>
      </c>
      <c r="E67" s="83">
        <v>0</v>
      </c>
      <c r="F67" s="83">
        <v>0</v>
      </c>
      <c r="G67" s="63">
        <v>0</v>
      </c>
      <c r="H67" s="63">
        <v>0</v>
      </c>
      <c r="I67" s="63">
        <v>0</v>
      </c>
      <c r="J67" s="83">
        <f t="shared" si="6"/>
        <v>0</v>
      </c>
      <c r="K67" s="83">
        <v>0</v>
      </c>
      <c r="L67" s="83">
        <v>0</v>
      </c>
      <c r="N67" s="83">
        <v>0</v>
      </c>
      <c r="O67" s="18">
        <f t="shared" si="7"/>
        <v>0</v>
      </c>
      <c r="P67" s="29"/>
    </row>
    <row r="68" spans="1:16" s="15" customFormat="1" ht="12.75" customHeight="1" x14ac:dyDescent="0.4">
      <c r="A68" s="260" t="str">
        <f>'CONTRACT TOTAL'!A68:B68</f>
        <v>Position Title (Employee Classification) 9</v>
      </c>
      <c r="B68" s="260"/>
      <c r="C68" s="83">
        <v>0</v>
      </c>
      <c r="D68" s="83">
        <v>0</v>
      </c>
      <c r="E68" s="83">
        <v>0</v>
      </c>
      <c r="F68" s="83">
        <v>0</v>
      </c>
      <c r="G68" s="63">
        <v>0</v>
      </c>
      <c r="H68" s="63">
        <v>0</v>
      </c>
      <c r="I68" s="63">
        <v>0</v>
      </c>
      <c r="J68" s="83">
        <f t="shared" si="6"/>
        <v>0</v>
      </c>
      <c r="K68" s="83">
        <v>0</v>
      </c>
      <c r="L68" s="83">
        <v>0</v>
      </c>
      <c r="N68" s="83">
        <v>0</v>
      </c>
      <c r="O68" s="18">
        <f t="shared" si="7"/>
        <v>0</v>
      </c>
      <c r="P68" s="29"/>
    </row>
    <row r="69" spans="1:16" s="15" customFormat="1" ht="12.75" customHeight="1" x14ac:dyDescent="0.4">
      <c r="A69" s="260" t="str">
        <f>'CONTRACT TOTAL'!A69:B69</f>
        <v>Position Title (Employee Classification) 10</v>
      </c>
      <c r="B69" s="260"/>
      <c r="C69" s="83">
        <v>0</v>
      </c>
      <c r="D69" s="83">
        <v>0</v>
      </c>
      <c r="E69" s="83">
        <v>0</v>
      </c>
      <c r="F69" s="83">
        <v>0</v>
      </c>
      <c r="G69" s="63">
        <v>0</v>
      </c>
      <c r="H69" s="63">
        <v>0</v>
      </c>
      <c r="I69" s="63">
        <v>0</v>
      </c>
      <c r="J69" s="83">
        <f t="shared" si="6"/>
        <v>0</v>
      </c>
      <c r="K69" s="83">
        <v>0</v>
      </c>
      <c r="L69" s="83">
        <v>0</v>
      </c>
      <c r="N69" s="83">
        <v>0</v>
      </c>
      <c r="O69" s="18">
        <f t="shared" si="7"/>
        <v>0</v>
      </c>
    </row>
    <row r="70" spans="1:16" s="15" customFormat="1" ht="12.75" customHeight="1" x14ac:dyDescent="0.4">
      <c r="A70" s="260" t="str">
        <f>'CONTRACT TOTAL'!A70:B70</f>
        <v>Position Title (Employee Classification) 11</v>
      </c>
      <c r="B70" s="260"/>
      <c r="C70" s="83">
        <v>0</v>
      </c>
      <c r="D70" s="83">
        <v>0</v>
      </c>
      <c r="E70" s="83">
        <v>0</v>
      </c>
      <c r="F70" s="83">
        <v>0</v>
      </c>
      <c r="G70" s="63">
        <v>0</v>
      </c>
      <c r="H70" s="63">
        <v>0</v>
      </c>
      <c r="I70" s="63">
        <v>0</v>
      </c>
      <c r="J70" s="83">
        <f t="shared" si="6"/>
        <v>0</v>
      </c>
      <c r="K70" s="83">
        <v>0</v>
      </c>
      <c r="L70" s="83">
        <v>0</v>
      </c>
      <c r="N70" s="83">
        <v>0</v>
      </c>
      <c r="O70" s="18">
        <f t="shared" si="7"/>
        <v>0</v>
      </c>
    </row>
    <row r="71" spans="1:16" s="15" customFormat="1" ht="12.75" customHeight="1" x14ac:dyDescent="0.4">
      <c r="A71" s="260" t="str">
        <f>'CONTRACT TOTAL'!A71:B71</f>
        <v>Position Title (Employee Classification) 12</v>
      </c>
      <c r="B71" s="260"/>
      <c r="C71" s="83">
        <v>0</v>
      </c>
      <c r="D71" s="83">
        <v>0</v>
      </c>
      <c r="E71" s="83">
        <v>0</v>
      </c>
      <c r="F71" s="83">
        <v>0</v>
      </c>
      <c r="G71" s="63">
        <v>0</v>
      </c>
      <c r="H71" s="63">
        <v>0</v>
      </c>
      <c r="I71" s="63">
        <v>0</v>
      </c>
      <c r="J71" s="83">
        <f t="shared" si="6"/>
        <v>0</v>
      </c>
      <c r="K71" s="83">
        <v>0</v>
      </c>
      <c r="L71" s="83">
        <v>0</v>
      </c>
      <c r="N71" s="83">
        <v>0</v>
      </c>
      <c r="O71" s="18">
        <f t="shared" si="7"/>
        <v>0</v>
      </c>
    </row>
    <row r="72" spans="1:16" s="15" customFormat="1" ht="12.75" customHeight="1" x14ac:dyDescent="0.4">
      <c r="A72" s="260" t="str">
        <f>'CONTRACT TOTAL'!A72:B72</f>
        <v>Position Title (Employee Classification) 13</v>
      </c>
      <c r="B72" s="260"/>
      <c r="C72" s="83">
        <v>0</v>
      </c>
      <c r="D72" s="83">
        <v>0</v>
      </c>
      <c r="E72" s="83">
        <v>0</v>
      </c>
      <c r="F72" s="83">
        <v>0</v>
      </c>
      <c r="G72" s="63">
        <v>0</v>
      </c>
      <c r="H72" s="63">
        <v>0</v>
      </c>
      <c r="I72" s="63">
        <v>0</v>
      </c>
      <c r="J72" s="83">
        <f>E72+G72+H72+I72</f>
        <v>0</v>
      </c>
      <c r="K72" s="83">
        <v>0</v>
      </c>
      <c r="L72" s="83">
        <v>0</v>
      </c>
      <c r="N72" s="83">
        <v>0</v>
      </c>
      <c r="O72" s="18">
        <f t="shared" si="7"/>
        <v>0</v>
      </c>
    </row>
    <row r="73" spans="1:16" s="15" customFormat="1" ht="12.75" customHeight="1" x14ac:dyDescent="0.4">
      <c r="A73" s="260" t="str">
        <f>'CONTRACT TOTAL'!A73:B73</f>
        <v>Position Title (Employee Classification) 14</v>
      </c>
      <c r="B73" s="260"/>
      <c r="C73" s="83">
        <v>0</v>
      </c>
      <c r="D73" s="83">
        <v>0</v>
      </c>
      <c r="E73" s="83">
        <v>0</v>
      </c>
      <c r="F73" s="83">
        <v>0</v>
      </c>
      <c r="G73" s="63">
        <v>0</v>
      </c>
      <c r="H73" s="63">
        <v>0</v>
      </c>
      <c r="I73" s="63">
        <v>0</v>
      </c>
      <c r="J73" s="83">
        <f>E73+G73+H73+I73</f>
        <v>0</v>
      </c>
      <c r="K73" s="83">
        <v>0</v>
      </c>
      <c r="L73" s="83">
        <v>0</v>
      </c>
      <c r="N73" s="83">
        <v>0</v>
      </c>
      <c r="O73" s="18">
        <f t="shared" si="7"/>
        <v>0</v>
      </c>
    </row>
    <row r="74" spans="1:16" s="15" customFormat="1" ht="12.75" customHeight="1" x14ac:dyDescent="0.4">
      <c r="A74" s="260" t="str">
        <f>'CONTRACT TOTAL'!A74:B74</f>
        <v>Position Title (Employee Classification) 15</v>
      </c>
      <c r="B74" s="260"/>
      <c r="C74" s="83">
        <v>0</v>
      </c>
      <c r="D74" s="83">
        <v>0</v>
      </c>
      <c r="E74" s="83">
        <v>0</v>
      </c>
      <c r="F74" s="83">
        <v>0</v>
      </c>
      <c r="G74" s="63">
        <v>0</v>
      </c>
      <c r="H74" s="63">
        <v>0</v>
      </c>
      <c r="I74" s="63">
        <v>0</v>
      </c>
      <c r="J74" s="83">
        <f>E74+G74+H74+I74</f>
        <v>0</v>
      </c>
      <c r="K74" s="83">
        <v>0</v>
      </c>
      <c r="L74" s="83">
        <v>0</v>
      </c>
      <c r="N74" s="83">
        <v>0</v>
      </c>
      <c r="O74" s="18">
        <f t="shared" si="7"/>
        <v>0</v>
      </c>
    </row>
    <row r="75" spans="1:16" s="15" customFormat="1" ht="12.75" customHeight="1" x14ac:dyDescent="0.4">
      <c r="A75" s="260" t="str">
        <f>'CONTRACT TOTAL'!A75:B75</f>
        <v>Position Title (Employee Classification) 16</v>
      </c>
      <c r="B75" s="260"/>
      <c r="C75" s="83">
        <v>0</v>
      </c>
      <c r="D75" s="83">
        <v>0</v>
      </c>
      <c r="E75" s="83">
        <v>0</v>
      </c>
      <c r="F75" s="83">
        <v>0</v>
      </c>
      <c r="G75" s="63">
        <v>0</v>
      </c>
      <c r="H75" s="63">
        <v>0</v>
      </c>
      <c r="I75" s="63">
        <v>0</v>
      </c>
      <c r="J75" s="83">
        <f>E75+G75+H75+I75</f>
        <v>0</v>
      </c>
      <c r="K75" s="83">
        <v>0</v>
      </c>
      <c r="L75" s="83">
        <v>0</v>
      </c>
      <c r="N75" s="83">
        <v>0</v>
      </c>
      <c r="O75" s="17">
        <f t="shared" si="7"/>
        <v>0</v>
      </c>
    </row>
    <row r="76" spans="1:16" s="15" customFormat="1" ht="12.75" customHeight="1" x14ac:dyDescent="0.4">
      <c r="A76" s="260" t="str">
        <f>'CONTRACT TOTAL'!A76:B76</f>
        <v>Position Title (Employee Classification) 17</v>
      </c>
      <c r="B76" s="260"/>
      <c r="C76" s="83">
        <v>0</v>
      </c>
      <c r="D76" s="83">
        <v>0</v>
      </c>
      <c r="E76" s="83">
        <v>0</v>
      </c>
      <c r="F76" s="83">
        <v>0</v>
      </c>
      <c r="G76" s="63">
        <v>0</v>
      </c>
      <c r="H76" s="63">
        <v>0</v>
      </c>
      <c r="I76" s="63">
        <v>0</v>
      </c>
      <c r="J76" s="83">
        <f>E76+G76+H76+I76</f>
        <v>0</v>
      </c>
      <c r="K76" s="83">
        <v>0</v>
      </c>
      <c r="L76" s="83">
        <v>0</v>
      </c>
      <c r="N76" s="83">
        <v>0</v>
      </c>
      <c r="O76" s="17">
        <f t="shared" si="7"/>
        <v>0</v>
      </c>
    </row>
    <row r="77" spans="1:16" s="15" customFormat="1" ht="12.75" customHeight="1" x14ac:dyDescent="0.4">
      <c r="A77" s="260" t="str">
        <f>'CONTRACT TOTAL'!A77:B77</f>
        <v>Position Title (Employee Classification) 18</v>
      </c>
      <c r="B77" s="260"/>
      <c r="C77" s="83">
        <v>0</v>
      </c>
      <c r="D77" s="83">
        <v>0</v>
      </c>
      <c r="E77" s="83">
        <v>0</v>
      </c>
      <c r="F77" s="83">
        <v>0</v>
      </c>
      <c r="G77" s="63">
        <v>0</v>
      </c>
      <c r="H77" s="63">
        <v>0</v>
      </c>
      <c r="I77" s="63">
        <v>0</v>
      </c>
      <c r="J77" s="83">
        <v>0</v>
      </c>
      <c r="K77" s="83">
        <v>0</v>
      </c>
      <c r="L77" s="83">
        <v>0</v>
      </c>
      <c r="N77" s="83">
        <v>0</v>
      </c>
      <c r="O77" s="17">
        <f t="shared" si="7"/>
        <v>0</v>
      </c>
    </row>
    <row r="78" spans="1:16" s="15" customFormat="1" ht="12.75" x14ac:dyDescent="0.4">
      <c r="A78" s="259" t="s">
        <v>51</v>
      </c>
      <c r="B78" s="259"/>
      <c r="C78" s="89">
        <f>SUM(C60:C77)</f>
        <v>0</v>
      </c>
      <c r="D78" s="89">
        <f t="shared" ref="D78:N78" si="8">SUM(D60:D77)</f>
        <v>0</v>
      </c>
      <c r="E78" s="89">
        <f t="shared" si="8"/>
        <v>0</v>
      </c>
      <c r="F78" s="89">
        <f t="shared" si="8"/>
        <v>2807</v>
      </c>
      <c r="G78" s="89">
        <f t="shared" si="8"/>
        <v>0</v>
      </c>
      <c r="H78" s="89">
        <f t="shared" si="8"/>
        <v>0</v>
      </c>
      <c r="I78" s="89">
        <f t="shared" si="8"/>
        <v>0</v>
      </c>
      <c r="J78" s="89">
        <f t="shared" si="8"/>
        <v>0</v>
      </c>
      <c r="K78" s="89">
        <f t="shared" si="8"/>
        <v>2807</v>
      </c>
      <c r="L78" s="89">
        <f t="shared" si="8"/>
        <v>0</v>
      </c>
      <c r="N78" s="89">
        <f t="shared" si="8"/>
        <v>0</v>
      </c>
      <c r="O78" s="26">
        <f>SUM(O60:O77)</f>
        <v>0</v>
      </c>
    </row>
    <row r="79" spans="1:16" s="15" customFormat="1" ht="12.75" x14ac:dyDescent="0.4">
      <c r="A79" s="267"/>
      <c r="B79" s="267"/>
      <c r="C79" s="85"/>
      <c r="D79" s="85"/>
      <c r="E79" s="85"/>
      <c r="F79" s="85"/>
      <c r="G79" s="85"/>
      <c r="H79" s="85"/>
      <c r="I79" s="85"/>
      <c r="J79" s="85"/>
      <c r="K79" s="85"/>
      <c r="L79" s="85"/>
      <c r="N79" s="120"/>
      <c r="O79" s="14"/>
    </row>
    <row r="80" spans="1:16" s="15" customFormat="1" x14ac:dyDescent="0.4">
      <c r="A80" s="265" t="s">
        <v>50</v>
      </c>
      <c r="B80" s="265"/>
      <c r="C80" s="85"/>
      <c r="D80" s="85"/>
      <c r="E80" s="85"/>
      <c r="F80" s="85"/>
      <c r="G80" s="85"/>
      <c r="H80" s="85"/>
      <c r="I80" s="85"/>
      <c r="J80" s="85"/>
      <c r="K80" s="85"/>
      <c r="L80" s="85"/>
      <c r="N80" s="120"/>
      <c r="O80" s="14"/>
    </row>
    <row r="81" spans="1:15" s="15" customFormat="1" ht="12.75" customHeight="1" x14ac:dyDescent="0.4">
      <c r="A81" s="260" t="str">
        <f>'CONTRACT TOTAL'!A81:B81</f>
        <v>Position Title (Employee Classification) 1</v>
      </c>
      <c r="B81" s="260"/>
      <c r="C81" s="83">
        <v>0</v>
      </c>
      <c r="D81" s="83">
        <v>0</v>
      </c>
      <c r="E81" s="83">
        <v>0</v>
      </c>
      <c r="F81" s="83">
        <v>0</v>
      </c>
      <c r="G81" s="63">
        <v>0</v>
      </c>
      <c r="H81" s="63">
        <v>0</v>
      </c>
      <c r="I81" s="63">
        <v>0</v>
      </c>
      <c r="J81" s="83">
        <f t="shared" ref="J81:J92" si="9">E81+G81+H81+I81</f>
        <v>0</v>
      </c>
      <c r="K81" s="83">
        <v>0</v>
      </c>
      <c r="L81" s="83">
        <v>0</v>
      </c>
      <c r="N81" s="83">
        <v>0</v>
      </c>
      <c r="O81" s="18">
        <f t="shared" ref="O81:O98" si="10">C81-N81</f>
        <v>0</v>
      </c>
    </row>
    <row r="82" spans="1:15" s="15" customFormat="1" ht="12.75" customHeight="1" x14ac:dyDescent="0.4">
      <c r="A82" s="260" t="str">
        <f>'CONTRACT TOTAL'!A82:B82</f>
        <v>Position Title (Employee Classification) 2</v>
      </c>
      <c r="B82" s="260"/>
      <c r="C82" s="83">
        <v>0</v>
      </c>
      <c r="D82" s="83">
        <v>0</v>
      </c>
      <c r="E82" s="83">
        <v>0</v>
      </c>
      <c r="F82" s="83">
        <v>0</v>
      </c>
      <c r="G82" s="63">
        <v>0</v>
      </c>
      <c r="H82" s="63">
        <v>0</v>
      </c>
      <c r="I82" s="63">
        <v>0</v>
      </c>
      <c r="J82" s="83">
        <f t="shared" si="9"/>
        <v>0</v>
      </c>
      <c r="K82" s="83">
        <v>0</v>
      </c>
      <c r="L82" s="83">
        <v>0</v>
      </c>
      <c r="N82" s="83">
        <v>0</v>
      </c>
      <c r="O82" s="18">
        <f t="shared" si="10"/>
        <v>0</v>
      </c>
    </row>
    <row r="83" spans="1:15" s="15" customFormat="1" ht="12.75" customHeight="1" x14ac:dyDescent="0.4">
      <c r="A83" s="260" t="str">
        <f>'CONTRACT TOTAL'!A83:B83</f>
        <v>Position Title (Employee Classification) 3</v>
      </c>
      <c r="B83" s="260"/>
      <c r="C83" s="83">
        <v>0</v>
      </c>
      <c r="D83" s="83">
        <v>0</v>
      </c>
      <c r="E83" s="83">
        <v>0</v>
      </c>
      <c r="F83" s="83">
        <v>0</v>
      </c>
      <c r="G83" s="63">
        <v>0</v>
      </c>
      <c r="H83" s="63">
        <v>0</v>
      </c>
      <c r="I83" s="63">
        <v>0</v>
      </c>
      <c r="J83" s="83">
        <f t="shared" si="9"/>
        <v>0</v>
      </c>
      <c r="K83" s="83">
        <v>0</v>
      </c>
      <c r="L83" s="83">
        <v>0</v>
      </c>
      <c r="N83" s="83">
        <v>0</v>
      </c>
      <c r="O83" s="18">
        <f t="shared" si="10"/>
        <v>0</v>
      </c>
    </row>
    <row r="84" spans="1:15" s="15" customFormat="1" ht="12.75" x14ac:dyDescent="0.4">
      <c r="A84" s="260" t="str">
        <f>'CONTRACT TOTAL'!A84:B84</f>
        <v>Position Title (Employee Classification) 4</v>
      </c>
      <c r="B84" s="260"/>
      <c r="C84" s="83">
        <v>0</v>
      </c>
      <c r="D84" s="83">
        <v>0</v>
      </c>
      <c r="E84" s="83">
        <v>0</v>
      </c>
      <c r="F84" s="83">
        <v>0</v>
      </c>
      <c r="G84" s="63">
        <v>0</v>
      </c>
      <c r="H84" s="63">
        <v>0</v>
      </c>
      <c r="I84" s="63">
        <v>0</v>
      </c>
      <c r="J84" s="83">
        <f t="shared" si="9"/>
        <v>0</v>
      </c>
      <c r="K84" s="83">
        <v>0</v>
      </c>
      <c r="L84" s="83">
        <v>0</v>
      </c>
      <c r="N84" s="83">
        <v>0</v>
      </c>
      <c r="O84" s="18">
        <f t="shared" si="10"/>
        <v>0</v>
      </c>
    </row>
    <row r="85" spans="1:15" s="15" customFormat="1" ht="12.75" customHeight="1" x14ac:dyDescent="0.4">
      <c r="A85" s="260" t="str">
        <f>'CONTRACT TOTAL'!A85:B85</f>
        <v>Position Title (Employee Classification) 5</v>
      </c>
      <c r="B85" s="260"/>
      <c r="C85" s="83">
        <v>0</v>
      </c>
      <c r="D85" s="83">
        <v>0</v>
      </c>
      <c r="E85" s="83">
        <v>0</v>
      </c>
      <c r="F85" s="83">
        <v>0</v>
      </c>
      <c r="G85" s="63">
        <v>0</v>
      </c>
      <c r="H85" s="63">
        <v>0</v>
      </c>
      <c r="I85" s="63">
        <v>0</v>
      </c>
      <c r="J85" s="83">
        <f t="shared" si="9"/>
        <v>0</v>
      </c>
      <c r="K85" s="83">
        <v>0</v>
      </c>
      <c r="L85" s="83">
        <v>0</v>
      </c>
      <c r="N85" s="83">
        <v>0</v>
      </c>
      <c r="O85" s="18">
        <f t="shared" si="10"/>
        <v>0</v>
      </c>
    </row>
    <row r="86" spans="1:15" s="15" customFormat="1" ht="12.75" customHeight="1" x14ac:dyDescent="0.4">
      <c r="A86" s="260" t="str">
        <f>'CONTRACT TOTAL'!A86:B86</f>
        <v>Position Title (Employee Classification) 6</v>
      </c>
      <c r="B86" s="260"/>
      <c r="C86" s="83">
        <v>0</v>
      </c>
      <c r="D86" s="83">
        <v>0</v>
      </c>
      <c r="E86" s="83">
        <v>0</v>
      </c>
      <c r="F86" s="83">
        <v>0</v>
      </c>
      <c r="G86" s="63">
        <v>0</v>
      </c>
      <c r="H86" s="63">
        <v>0</v>
      </c>
      <c r="I86" s="63">
        <v>0</v>
      </c>
      <c r="J86" s="83">
        <f t="shared" si="9"/>
        <v>0</v>
      </c>
      <c r="K86" s="83">
        <v>0</v>
      </c>
      <c r="L86" s="83">
        <v>0</v>
      </c>
      <c r="N86" s="83">
        <v>0</v>
      </c>
      <c r="O86" s="18">
        <f t="shared" si="10"/>
        <v>0</v>
      </c>
    </row>
    <row r="87" spans="1:15" s="15" customFormat="1" ht="12.75" x14ac:dyDescent="0.4">
      <c r="A87" s="260" t="str">
        <f>'CONTRACT TOTAL'!A87:B87</f>
        <v>Position Title (Employee Classification) 7</v>
      </c>
      <c r="B87" s="260"/>
      <c r="C87" s="83">
        <v>0</v>
      </c>
      <c r="D87" s="83">
        <v>0</v>
      </c>
      <c r="E87" s="83">
        <v>0</v>
      </c>
      <c r="F87" s="83">
        <v>0</v>
      </c>
      <c r="G87" s="63">
        <v>0</v>
      </c>
      <c r="H87" s="63">
        <v>0</v>
      </c>
      <c r="I87" s="63">
        <v>0</v>
      </c>
      <c r="J87" s="83">
        <f t="shared" si="9"/>
        <v>0</v>
      </c>
      <c r="K87" s="83">
        <v>0</v>
      </c>
      <c r="L87" s="83">
        <v>0</v>
      </c>
      <c r="N87" s="83">
        <v>0</v>
      </c>
      <c r="O87" s="18">
        <f t="shared" si="10"/>
        <v>0</v>
      </c>
    </row>
    <row r="88" spans="1:15" s="15" customFormat="1" ht="12.75" customHeight="1" x14ac:dyDescent="0.4">
      <c r="A88" s="260" t="str">
        <f>'CONTRACT TOTAL'!A88:B88</f>
        <v>Position Title (Employee Classification) 8</v>
      </c>
      <c r="B88" s="260"/>
      <c r="C88" s="83">
        <v>0</v>
      </c>
      <c r="D88" s="83">
        <v>0</v>
      </c>
      <c r="E88" s="83">
        <v>0</v>
      </c>
      <c r="F88" s="83">
        <v>0</v>
      </c>
      <c r="G88" s="63">
        <v>0</v>
      </c>
      <c r="H88" s="63">
        <v>0</v>
      </c>
      <c r="I88" s="63">
        <v>0</v>
      </c>
      <c r="J88" s="83">
        <f t="shared" si="9"/>
        <v>0</v>
      </c>
      <c r="K88" s="83">
        <v>0</v>
      </c>
      <c r="L88" s="83">
        <v>0</v>
      </c>
      <c r="N88" s="83">
        <v>0</v>
      </c>
      <c r="O88" s="18">
        <f t="shared" si="10"/>
        <v>0</v>
      </c>
    </row>
    <row r="89" spans="1:15" s="15" customFormat="1" ht="12.75" customHeight="1" x14ac:dyDescent="0.4">
      <c r="A89" s="260" t="str">
        <f>'CONTRACT TOTAL'!A89:B89</f>
        <v>Position Title (Employee Classification) 9</v>
      </c>
      <c r="B89" s="260"/>
      <c r="C89" s="83">
        <v>0</v>
      </c>
      <c r="D89" s="83">
        <v>0</v>
      </c>
      <c r="E89" s="83">
        <v>0</v>
      </c>
      <c r="F89" s="83">
        <v>0</v>
      </c>
      <c r="G89" s="63">
        <v>0</v>
      </c>
      <c r="H89" s="63">
        <v>0</v>
      </c>
      <c r="I89" s="63">
        <v>0</v>
      </c>
      <c r="J89" s="83">
        <f t="shared" si="9"/>
        <v>0</v>
      </c>
      <c r="K89" s="83">
        <v>0</v>
      </c>
      <c r="L89" s="83">
        <v>0</v>
      </c>
      <c r="N89" s="83">
        <v>0</v>
      </c>
      <c r="O89" s="18">
        <f t="shared" si="10"/>
        <v>0</v>
      </c>
    </row>
    <row r="90" spans="1:15" s="15" customFormat="1" ht="12.75" customHeight="1" x14ac:dyDescent="0.4">
      <c r="A90" s="260" t="str">
        <f>'CONTRACT TOTAL'!A90:B90</f>
        <v>Position Title (Employee Classification) 10</v>
      </c>
      <c r="B90" s="260"/>
      <c r="C90" s="83">
        <v>0</v>
      </c>
      <c r="D90" s="83">
        <v>0</v>
      </c>
      <c r="E90" s="83">
        <v>0</v>
      </c>
      <c r="F90" s="83">
        <v>0</v>
      </c>
      <c r="G90" s="63">
        <v>0</v>
      </c>
      <c r="H90" s="63">
        <v>0</v>
      </c>
      <c r="I90" s="63">
        <v>0</v>
      </c>
      <c r="J90" s="83">
        <f t="shared" si="9"/>
        <v>0</v>
      </c>
      <c r="K90" s="83">
        <v>0</v>
      </c>
      <c r="L90" s="83">
        <v>0</v>
      </c>
      <c r="N90" s="83">
        <v>0</v>
      </c>
      <c r="O90" s="18">
        <f t="shared" si="10"/>
        <v>0</v>
      </c>
    </row>
    <row r="91" spans="1:15" s="15" customFormat="1" ht="12.75" customHeight="1" x14ac:dyDescent="0.4">
      <c r="A91" s="260" t="str">
        <f>'CONTRACT TOTAL'!A91:B91</f>
        <v>Position Title (Employee Classification) 11</v>
      </c>
      <c r="B91" s="260"/>
      <c r="C91" s="83">
        <v>0</v>
      </c>
      <c r="D91" s="83">
        <v>0</v>
      </c>
      <c r="E91" s="83">
        <v>0</v>
      </c>
      <c r="F91" s="83">
        <v>0</v>
      </c>
      <c r="G91" s="63">
        <v>0</v>
      </c>
      <c r="H91" s="63">
        <v>0</v>
      </c>
      <c r="I91" s="63">
        <v>0</v>
      </c>
      <c r="J91" s="83">
        <f t="shared" si="9"/>
        <v>0</v>
      </c>
      <c r="K91" s="83">
        <v>0</v>
      </c>
      <c r="L91" s="83">
        <v>0</v>
      </c>
      <c r="N91" s="83">
        <v>0</v>
      </c>
      <c r="O91" s="18">
        <f t="shared" si="10"/>
        <v>0</v>
      </c>
    </row>
    <row r="92" spans="1:15" s="15" customFormat="1" ht="12.75" customHeight="1" x14ac:dyDescent="0.4">
      <c r="A92" s="260" t="str">
        <f>'CONTRACT TOTAL'!A92:B92</f>
        <v>Position Title (Employee Classification) 12</v>
      </c>
      <c r="B92" s="260"/>
      <c r="C92" s="83">
        <v>0</v>
      </c>
      <c r="D92" s="83">
        <v>0</v>
      </c>
      <c r="E92" s="83">
        <v>0</v>
      </c>
      <c r="F92" s="83">
        <v>0</v>
      </c>
      <c r="G92" s="63">
        <v>0</v>
      </c>
      <c r="H92" s="63">
        <v>0</v>
      </c>
      <c r="I92" s="63">
        <v>0</v>
      </c>
      <c r="J92" s="83">
        <f t="shared" si="9"/>
        <v>0</v>
      </c>
      <c r="K92" s="83">
        <v>0</v>
      </c>
      <c r="L92" s="83">
        <v>0</v>
      </c>
      <c r="N92" s="83">
        <v>0</v>
      </c>
      <c r="O92" s="18">
        <f t="shared" si="10"/>
        <v>0</v>
      </c>
    </row>
    <row r="93" spans="1:15" s="15" customFormat="1" ht="12.75" customHeight="1" x14ac:dyDescent="0.4">
      <c r="A93" s="260" t="str">
        <f>'CONTRACT TOTAL'!A93:B93</f>
        <v>Position Title (Employee Classification) 13</v>
      </c>
      <c r="B93" s="260"/>
      <c r="C93" s="83">
        <v>0</v>
      </c>
      <c r="D93" s="83">
        <v>0</v>
      </c>
      <c r="E93" s="83">
        <v>0</v>
      </c>
      <c r="F93" s="83">
        <v>0</v>
      </c>
      <c r="G93" s="63">
        <v>0</v>
      </c>
      <c r="H93" s="63">
        <v>0</v>
      </c>
      <c r="I93" s="63">
        <v>0</v>
      </c>
      <c r="J93" s="83">
        <f>E93+G93+H93+I93</f>
        <v>0</v>
      </c>
      <c r="K93" s="83">
        <v>0</v>
      </c>
      <c r="L93" s="83">
        <v>0</v>
      </c>
      <c r="N93" s="83">
        <v>0</v>
      </c>
      <c r="O93" s="18">
        <f t="shared" si="10"/>
        <v>0</v>
      </c>
    </row>
    <row r="94" spans="1:15" s="15" customFormat="1" ht="12.75" customHeight="1" x14ac:dyDescent="0.4">
      <c r="A94" s="260" t="str">
        <f>'CONTRACT TOTAL'!A94:B94</f>
        <v>Position Title (Employee Classification) 14</v>
      </c>
      <c r="B94" s="260"/>
      <c r="C94" s="83">
        <v>0</v>
      </c>
      <c r="D94" s="83">
        <v>0</v>
      </c>
      <c r="E94" s="83">
        <v>0</v>
      </c>
      <c r="F94" s="83">
        <v>0</v>
      </c>
      <c r="G94" s="63">
        <v>0</v>
      </c>
      <c r="H94" s="63">
        <v>0</v>
      </c>
      <c r="I94" s="63">
        <v>0</v>
      </c>
      <c r="J94" s="83">
        <f>E94+G94+H94+I94</f>
        <v>0</v>
      </c>
      <c r="K94" s="83">
        <v>0</v>
      </c>
      <c r="L94" s="83">
        <v>0</v>
      </c>
      <c r="N94" s="83">
        <v>0</v>
      </c>
      <c r="O94" s="18">
        <f t="shared" si="10"/>
        <v>0</v>
      </c>
    </row>
    <row r="95" spans="1:15" s="15" customFormat="1" ht="12.75" customHeight="1" x14ac:dyDescent="0.4">
      <c r="A95" s="260" t="str">
        <f>'CONTRACT TOTAL'!A95:B95</f>
        <v>Position Title (Employee Classification) 15</v>
      </c>
      <c r="B95" s="260"/>
      <c r="C95" s="83">
        <v>0</v>
      </c>
      <c r="D95" s="83">
        <v>0</v>
      </c>
      <c r="E95" s="83">
        <v>0</v>
      </c>
      <c r="F95" s="83">
        <v>0</v>
      </c>
      <c r="G95" s="63">
        <v>0</v>
      </c>
      <c r="H95" s="63">
        <v>0</v>
      </c>
      <c r="I95" s="63">
        <v>0</v>
      </c>
      <c r="J95" s="83">
        <f>E95+G95+H95+I95</f>
        <v>0</v>
      </c>
      <c r="K95" s="83">
        <v>0</v>
      </c>
      <c r="L95" s="83">
        <v>0</v>
      </c>
      <c r="N95" s="83">
        <v>0</v>
      </c>
      <c r="O95" s="18">
        <f t="shared" si="10"/>
        <v>0</v>
      </c>
    </row>
    <row r="96" spans="1:15" s="15" customFormat="1" ht="12.75" customHeight="1" x14ac:dyDescent="0.4">
      <c r="A96" s="260" t="str">
        <f>'CONTRACT TOTAL'!A96:B96</f>
        <v>Position Title (Employee Classification) 16</v>
      </c>
      <c r="B96" s="260"/>
      <c r="C96" s="83">
        <v>0</v>
      </c>
      <c r="D96" s="83">
        <v>0</v>
      </c>
      <c r="E96" s="83">
        <v>0</v>
      </c>
      <c r="F96" s="83">
        <v>0</v>
      </c>
      <c r="G96" s="63">
        <v>0</v>
      </c>
      <c r="H96" s="63">
        <v>0</v>
      </c>
      <c r="I96" s="63">
        <v>0</v>
      </c>
      <c r="J96" s="83">
        <f>E96+G96+H96+I96</f>
        <v>0</v>
      </c>
      <c r="K96" s="83">
        <v>0</v>
      </c>
      <c r="L96" s="83">
        <v>0</v>
      </c>
      <c r="N96" s="83">
        <v>0</v>
      </c>
      <c r="O96" s="17">
        <f t="shared" si="10"/>
        <v>0</v>
      </c>
    </row>
    <row r="97" spans="1:15" s="15" customFormat="1" ht="12.75" customHeight="1" x14ac:dyDescent="0.4">
      <c r="A97" s="260" t="str">
        <f>'CONTRACT TOTAL'!A97:B97</f>
        <v>Position Title (Employee Classification) 17</v>
      </c>
      <c r="B97" s="260"/>
      <c r="C97" s="83">
        <v>0</v>
      </c>
      <c r="D97" s="83">
        <v>0</v>
      </c>
      <c r="E97" s="83">
        <v>0</v>
      </c>
      <c r="F97" s="83">
        <v>0</v>
      </c>
      <c r="G97" s="63">
        <v>0</v>
      </c>
      <c r="H97" s="63">
        <v>0</v>
      </c>
      <c r="I97" s="63">
        <v>0</v>
      </c>
      <c r="J97" s="83">
        <f>E97+G97+H97+I97</f>
        <v>0</v>
      </c>
      <c r="K97" s="83">
        <v>0</v>
      </c>
      <c r="L97" s="83">
        <v>0</v>
      </c>
      <c r="N97" s="83">
        <v>0</v>
      </c>
      <c r="O97" s="17">
        <f t="shared" si="10"/>
        <v>0</v>
      </c>
    </row>
    <row r="98" spans="1:15" s="15" customFormat="1" ht="12.75" customHeight="1" x14ac:dyDescent="0.4">
      <c r="A98" s="260" t="str">
        <f>'CONTRACT TOTAL'!A98:B98</f>
        <v>Position Title (Employee Classification) 18</v>
      </c>
      <c r="B98" s="260"/>
      <c r="C98" s="83">
        <v>0</v>
      </c>
      <c r="D98" s="83">
        <v>0</v>
      </c>
      <c r="E98" s="83">
        <v>0</v>
      </c>
      <c r="F98" s="83">
        <v>0</v>
      </c>
      <c r="G98" s="63">
        <v>0</v>
      </c>
      <c r="H98" s="63">
        <v>0</v>
      </c>
      <c r="I98" s="63">
        <v>0</v>
      </c>
      <c r="J98" s="83">
        <v>0</v>
      </c>
      <c r="K98" s="83">
        <v>0</v>
      </c>
      <c r="L98" s="83">
        <v>0</v>
      </c>
      <c r="N98" s="83">
        <v>0</v>
      </c>
      <c r="O98" s="17">
        <f t="shared" si="10"/>
        <v>0</v>
      </c>
    </row>
    <row r="99" spans="1:15" s="15" customFormat="1" ht="12.75" x14ac:dyDescent="0.4">
      <c r="A99" s="259" t="s">
        <v>52</v>
      </c>
      <c r="B99" s="259"/>
      <c r="C99" s="89">
        <f>SUM(C81:C98)</f>
        <v>0</v>
      </c>
      <c r="D99" s="89">
        <f t="shared" ref="D99:N99" si="11">SUM(D81:D98)</f>
        <v>0</v>
      </c>
      <c r="E99" s="89">
        <f t="shared" si="11"/>
        <v>0</v>
      </c>
      <c r="F99" s="89">
        <f t="shared" si="11"/>
        <v>0</v>
      </c>
      <c r="G99" s="89">
        <f t="shared" si="11"/>
        <v>0</v>
      </c>
      <c r="H99" s="89">
        <f t="shared" si="11"/>
        <v>0</v>
      </c>
      <c r="I99" s="89">
        <f t="shared" si="11"/>
        <v>0</v>
      </c>
      <c r="J99" s="89">
        <f t="shared" si="11"/>
        <v>0</v>
      </c>
      <c r="K99" s="89">
        <f t="shared" si="11"/>
        <v>0</v>
      </c>
      <c r="L99" s="89">
        <f t="shared" si="11"/>
        <v>0</v>
      </c>
      <c r="N99" s="89">
        <f t="shared" si="11"/>
        <v>0</v>
      </c>
      <c r="O99" s="26">
        <f>SUM(O81:O98)</f>
        <v>0</v>
      </c>
    </row>
    <row r="100" spans="1:15" s="15" customFormat="1" ht="12.75" x14ac:dyDescent="0.4">
      <c r="A100" s="267"/>
      <c r="B100" s="267"/>
      <c r="C100" s="85"/>
      <c r="D100" s="85"/>
      <c r="E100" s="85"/>
      <c r="F100" s="85"/>
      <c r="G100" s="85"/>
      <c r="H100" s="85"/>
      <c r="I100" s="85"/>
      <c r="J100" s="85"/>
      <c r="K100" s="85"/>
      <c r="L100" s="85"/>
      <c r="N100" s="120"/>
      <c r="O100" s="14"/>
    </row>
    <row r="101" spans="1:15" s="15" customFormat="1" x14ac:dyDescent="0.4">
      <c r="A101" s="265" t="s">
        <v>53</v>
      </c>
      <c r="B101" s="265"/>
      <c r="C101" s="85"/>
      <c r="D101" s="85"/>
      <c r="E101" s="85"/>
      <c r="F101" s="85"/>
      <c r="G101" s="85"/>
      <c r="H101" s="85"/>
      <c r="I101" s="85"/>
      <c r="J101" s="85"/>
      <c r="K101" s="85"/>
      <c r="L101" s="85"/>
      <c r="N101" s="120"/>
      <c r="O101" s="14"/>
    </row>
    <row r="102" spans="1:15" s="15" customFormat="1" ht="12.75" customHeight="1" x14ac:dyDescent="0.4">
      <c r="A102" s="260" t="str">
        <f>'CONTRACT TOTAL'!A102:B102</f>
        <v>FY20 Employee Classification 40.7%</v>
      </c>
      <c r="B102" s="260"/>
      <c r="C102" s="83">
        <v>0</v>
      </c>
      <c r="D102" s="83">
        <v>0</v>
      </c>
      <c r="E102" s="83">
        <v>0</v>
      </c>
      <c r="F102" s="83">
        <v>0</v>
      </c>
      <c r="G102" s="63">
        <v>0</v>
      </c>
      <c r="H102" s="63">
        <v>0</v>
      </c>
      <c r="I102" s="63">
        <v>0</v>
      </c>
      <c r="J102" s="83">
        <f t="shared" ref="J102:J115" si="12">E102+G102+H102+I102</f>
        <v>0</v>
      </c>
      <c r="K102" s="83">
        <v>0</v>
      </c>
      <c r="L102" s="83">
        <v>0</v>
      </c>
      <c r="N102" s="83">
        <v>0</v>
      </c>
      <c r="O102" s="18">
        <f t="shared" ref="O102:O115" si="13">C102-N102</f>
        <v>0</v>
      </c>
    </row>
    <row r="103" spans="1:15" s="15" customFormat="1" ht="12.75" customHeight="1" x14ac:dyDescent="0.4">
      <c r="A103" s="260" t="str">
        <f>'CONTRACT TOTAL'!A103:B103</f>
        <v>FY20 Employee Classification 44.5%</v>
      </c>
      <c r="B103" s="260"/>
      <c r="C103" s="83">
        <v>0</v>
      </c>
      <c r="D103" s="83">
        <v>0</v>
      </c>
      <c r="E103" s="83">
        <v>0</v>
      </c>
      <c r="F103" s="83">
        <v>0</v>
      </c>
      <c r="G103" s="63">
        <v>0</v>
      </c>
      <c r="H103" s="63">
        <v>0</v>
      </c>
      <c r="I103" s="63">
        <v>0</v>
      </c>
      <c r="J103" s="83">
        <f t="shared" si="12"/>
        <v>0</v>
      </c>
      <c r="K103" s="83">
        <v>0</v>
      </c>
      <c r="L103" s="83">
        <v>0</v>
      </c>
      <c r="N103" s="83">
        <v>0</v>
      </c>
      <c r="O103" s="18">
        <f t="shared" si="13"/>
        <v>0</v>
      </c>
    </row>
    <row r="104" spans="1:15" s="15" customFormat="1" ht="12.75" x14ac:dyDescent="0.4">
      <c r="A104" s="260" t="str">
        <f>'CONTRACT TOTAL'!A104:B104</f>
        <v>FY20 Employee Classification 9.1%</v>
      </c>
      <c r="B104" s="260"/>
      <c r="C104" s="83">
        <v>0</v>
      </c>
      <c r="D104" s="83">
        <v>0</v>
      </c>
      <c r="E104" s="83">
        <v>0</v>
      </c>
      <c r="F104" s="83">
        <v>0</v>
      </c>
      <c r="G104" s="63">
        <v>0</v>
      </c>
      <c r="H104" s="63">
        <v>0</v>
      </c>
      <c r="I104" s="63">
        <v>0</v>
      </c>
      <c r="J104" s="83">
        <f t="shared" si="12"/>
        <v>0</v>
      </c>
      <c r="K104" s="83">
        <v>0</v>
      </c>
      <c r="L104" s="83">
        <v>0</v>
      </c>
      <c r="N104" s="83">
        <v>0</v>
      </c>
      <c r="O104" s="18">
        <f t="shared" si="13"/>
        <v>0</v>
      </c>
    </row>
    <row r="105" spans="1:15" s="15" customFormat="1" ht="12.75" customHeight="1" x14ac:dyDescent="0.4">
      <c r="A105" s="260" t="str">
        <f>'CONTRACT TOTAL'!A105:B105</f>
        <v>FY20 Employee Classification 33.3%</v>
      </c>
      <c r="B105" s="260"/>
      <c r="C105" s="83">
        <v>0</v>
      </c>
      <c r="D105" s="83">
        <v>0</v>
      </c>
      <c r="E105" s="83">
        <v>0</v>
      </c>
      <c r="F105" s="83">
        <v>0</v>
      </c>
      <c r="G105" s="63">
        <v>0</v>
      </c>
      <c r="H105" s="63">
        <v>0</v>
      </c>
      <c r="I105" s="63">
        <v>0</v>
      </c>
      <c r="J105" s="83">
        <f t="shared" si="12"/>
        <v>0</v>
      </c>
      <c r="K105" s="83">
        <v>0</v>
      </c>
      <c r="L105" s="83">
        <v>0</v>
      </c>
      <c r="N105" s="83">
        <v>0</v>
      </c>
      <c r="O105" s="18">
        <f t="shared" si="13"/>
        <v>0</v>
      </c>
    </row>
    <row r="106" spans="1:15" s="15" customFormat="1" ht="12.75" customHeight="1" x14ac:dyDescent="0.4">
      <c r="A106" s="260" t="str">
        <f>'CONTRACT TOTAL'!A106:B106</f>
        <v>FY21 Employee Classification 42.5%</v>
      </c>
      <c r="B106" s="260"/>
      <c r="C106" s="83">
        <v>0</v>
      </c>
      <c r="D106" s="83">
        <v>0</v>
      </c>
      <c r="E106" s="83">
        <v>0</v>
      </c>
      <c r="F106" s="83">
        <v>0</v>
      </c>
      <c r="G106" s="63">
        <v>0</v>
      </c>
      <c r="H106" s="63">
        <v>0</v>
      </c>
      <c r="I106" s="63">
        <v>0</v>
      </c>
      <c r="J106" s="83">
        <f t="shared" si="12"/>
        <v>0</v>
      </c>
      <c r="K106" s="83">
        <v>0</v>
      </c>
      <c r="L106" s="83">
        <v>0</v>
      </c>
      <c r="N106" s="83">
        <v>0</v>
      </c>
      <c r="O106" s="18">
        <f t="shared" si="13"/>
        <v>0</v>
      </c>
    </row>
    <row r="107" spans="1:15" s="15" customFormat="1" ht="12.75" customHeight="1" x14ac:dyDescent="0.4">
      <c r="A107" s="260" t="str">
        <f>'CONTRACT TOTAL'!A107:B107</f>
        <v>FY21 Employee Classification 51.6%</v>
      </c>
      <c r="B107" s="260"/>
      <c r="C107" s="83">
        <v>0</v>
      </c>
      <c r="D107" s="83">
        <v>0</v>
      </c>
      <c r="E107" s="83">
        <v>0</v>
      </c>
      <c r="F107" s="83">
        <v>1449</v>
      </c>
      <c r="G107" s="63">
        <v>0</v>
      </c>
      <c r="H107" s="63">
        <v>0</v>
      </c>
      <c r="I107" s="63">
        <v>0</v>
      </c>
      <c r="J107" s="83">
        <f t="shared" si="12"/>
        <v>0</v>
      </c>
      <c r="K107" s="83">
        <v>1449</v>
      </c>
      <c r="L107" s="83">
        <v>0</v>
      </c>
      <c r="N107" s="83">
        <v>0</v>
      </c>
      <c r="O107" s="18">
        <f t="shared" si="13"/>
        <v>0</v>
      </c>
    </row>
    <row r="108" spans="1:15" s="15" customFormat="1" ht="12.75" customHeight="1" x14ac:dyDescent="0.4">
      <c r="A108" s="260" t="str">
        <f>'CONTRACT TOTAL'!A108:B108</f>
        <v>FY21 Employee Classification 9.7%</v>
      </c>
      <c r="B108" s="260"/>
      <c r="C108" s="83">
        <v>0</v>
      </c>
      <c r="D108" s="83">
        <v>0</v>
      </c>
      <c r="E108" s="83">
        <v>0</v>
      </c>
      <c r="F108" s="83">
        <v>0</v>
      </c>
      <c r="G108" s="63">
        <v>0</v>
      </c>
      <c r="H108" s="63">
        <v>0</v>
      </c>
      <c r="I108" s="63">
        <v>0</v>
      </c>
      <c r="J108" s="83">
        <f t="shared" si="12"/>
        <v>0</v>
      </c>
      <c r="K108" s="83">
        <v>0</v>
      </c>
      <c r="L108" s="83">
        <v>0</v>
      </c>
      <c r="N108" s="83">
        <v>0</v>
      </c>
      <c r="O108" s="18">
        <f t="shared" si="13"/>
        <v>0</v>
      </c>
    </row>
    <row r="109" spans="1:15" s="15" customFormat="1" ht="12.75" customHeight="1" x14ac:dyDescent="0.4">
      <c r="A109" s="260" t="str">
        <f>'CONTRACT TOTAL'!A109:B109</f>
        <v>FY21 Employee Classification 44.6%</v>
      </c>
      <c r="B109" s="260"/>
      <c r="C109" s="83">
        <v>0</v>
      </c>
      <c r="D109" s="83">
        <v>0</v>
      </c>
      <c r="E109" s="83">
        <v>0</v>
      </c>
      <c r="F109" s="83">
        <v>0</v>
      </c>
      <c r="G109" s="63">
        <v>0</v>
      </c>
      <c r="H109" s="63">
        <v>0</v>
      </c>
      <c r="I109" s="63">
        <v>0</v>
      </c>
      <c r="J109" s="83">
        <f t="shared" si="12"/>
        <v>0</v>
      </c>
      <c r="K109" s="83">
        <v>0</v>
      </c>
      <c r="L109" s="83">
        <v>0</v>
      </c>
      <c r="N109" s="83">
        <v>0</v>
      </c>
      <c r="O109" s="18">
        <f t="shared" si="13"/>
        <v>0</v>
      </c>
    </row>
    <row r="110" spans="1:15" s="15" customFormat="1" ht="12.75" customHeight="1" x14ac:dyDescent="0.4">
      <c r="A110" s="260" t="str">
        <f>'CONTRACT TOTAL'!A110:B110</f>
        <v>FY22 Employee Classification 39.5%</v>
      </c>
      <c r="B110" s="260"/>
      <c r="C110" s="83">
        <v>0</v>
      </c>
      <c r="D110" s="83">
        <v>0</v>
      </c>
      <c r="E110" s="83">
        <v>0</v>
      </c>
      <c r="F110" s="83">
        <v>0</v>
      </c>
      <c r="G110" s="63">
        <v>0</v>
      </c>
      <c r="H110" s="63">
        <v>0</v>
      </c>
      <c r="I110" s="63">
        <v>0</v>
      </c>
      <c r="J110" s="83">
        <f t="shared" si="12"/>
        <v>0</v>
      </c>
      <c r="K110" s="83">
        <v>0</v>
      </c>
      <c r="L110" s="83">
        <v>0</v>
      </c>
      <c r="N110" s="83">
        <v>0</v>
      </c>
      <c r="O110" s="18">
        <f t="shared" si="13"/>
        <v>0</v>
      </c>
    </row>
    <row r="111" spans="1:15" s="15" customFormat="1" ht="12.75" customHeight="1" x14ac:dyDescent="0.4">
      <c r="A111" s="260" t="str">
        <f>'CONTRACT TOTAL'!A111:B111</f>
        <v>FY22 Employee Classification 51.7%</v>
      </c>
      <c r="B111" s="260"/>
      <c r="C111" s="83">
        <v>0</v>
      </c>
      <c r="D111" s="83">
        <v>0</v>
      </c>
      <c r="E111" s="83">
        <v>0</v>
      </c>
      <c r="F111" s="83">
        <v>0</v>
      </c>
      <c r="G111" s="63">
        <v>0</v>
      </c>
      <c r="H111" s="63">
        <v>0</v>
      </c>
      <c r="I111" s="63">
        <v>0</v>
      </c>
      <c r="J111" s="83">
        <f t="shared" si="12"/>
        <v>0</v>
      </c>
      <c r="K111" s="83">
        <v>0</v>
      </c>
      <c r="L111" s="83">
        <v>0</v>
      </c>
      <c r="N111" s="83">
        <v>0</v>
      </c>
      <c r="O111" s="18">
        <f t="shared" si="13"/>
        <v>0</v>
      </c>
    </row>
    <row r="112" spans="1:15" s="15" customFormat="1" ht="12.75" customHeight="1" x14ac:dyDescent="0.4">
      <c r="A112" s="260" t="str">
        <f>'CONTRACT TOTAL'!A112:B112</f>
        <v>FY22 Employee Classification 8.2%</v>
      </c>
      <c r="B112" s="260"/>
      <c r="C112" s="83">
        <v>0</v>
      </c>
      <c r="D112" s="83">
        <v>0</v>
      </c>
      <c r="E112" s="83">
        <v>0</v>
      </c>
      <c r="F112" s="83">
        <v>0</v>
      </c>
      <c r="G112" s="63">
        <v>0</v>
      </c>
      <c r="H112" s="63">
        <v>0</v>
      </c>
      <c r="I112" s="63">
        <v>0</v>
      </c>
      <c r="J112" s="83">
        <f t="shared" si="12"/>
        <v>0</v>
      </c>
      <c r="K112" s="83">
        <v>0</v>
      </c>
      <c r="L112" s="83">
        <v>0</v>
      </c>
      <c r="N112" s="83">
        <v>0</v>
      </c>
      <c r="O112" s="18">
        <f t="shared" si="13"/>
        <v>0</v>
      </c>
    </row>
    <row r="113" spans="1:15" s="15" customFormat="1" ht="12.75" customHeight="1" x14ac:dyDescent="0.4">
      <c r="A113" s="260" t="str">
        <f>'CONTRACT TOTAL'!A113:B113</f>
        <v>FY22 Employee Classification 33.8%</v>
      </c>
      <c r="B113" s="260"/>
      <c r="C113" s="83">
        <v>0</v>
      </c>
      <c r="D113" s="83">
        <v>0</v>
      </c>
      <c r="E113" s="83">
        <v>0</v>
      </c>
      <c r="F113" s="83">
        <v>0</v>
      </c>
      <c r="G113" s="63">
        <v>0</v>
      </c>
      <c r="H113" s="63">
        <v>0</v>
      </c>
      <c r="I113" s="63">
        <v>0</v>
      </c>
      <c r="J113" s="83">
        <f t="shared" si="12"/>
        <v>0</v>
      </c>
      <c r="K113" s="83">
        <v>0</v>
      </c>
      <c r="L113" s="83">
        <v>0</v>
      </c>
      <c r="N113" s="83">
        <v>0</v>
      </c>
      <c r="O113" s="18">
        <f t="shared" si="13"/>
        <v>0</v>
      </c>
    </row>
    <row r="114" spans="1:15" s="15" customFormat="1" ht="12.75" customHeight="1" x14ac:dyDescent="0.4">
      <c r="A114" s="260" t="str">
        <f>'CONTRACT TOTAL'!A114:B114</f>
        <v>FY22 Employee Classification 28.1%</v>
      </c>
      <c r="B114" s="260"/>
      <c r="C114" s="83">
        <v>0</v>
      </c>
      <c r="D114" s="83">
        <v>0</v>
      </c>
      <c r="E114" s="83">
        <v>0</v>
      </c>
      <c r="F114" s="83">
        <v>0</v>
      </c>
      <c r="G114" s="63">
        <v>0</v>
      </c>
      <c r="H114" s="63">
        <v>0</v>
      </c>
      <c r="I114" s="63">
        <v>0</v>
      </c>
      <c r="J114" s="83">
        <f t="shared" si="12"/>
        <v>0</v>
      </c>
      <c r="K114" s="83">
        <v>0</v>
      </c>
      <c r="L114" s="83">
        <v>0</v>
      </c>
      <c r="N114" s="83">
        <v>0</v>
      </c>
      <c r="O114" s="17">
        <f t="shared" si="13"/>
        <v>0</v>
      </c>
    </row>
    <row r="115" spans="1:15" s="15" customFormat="1" ht="12.75" customHeight="1" x14ac:dyDescent="0.4">
      <c r="A115" s="260" t="str">
        <f>'CONTRACT TOTAL'!A115:B115</f>
        <v>FY23 Employee Classification 38.5%</v>
      </c>
      <c r="B115" s="260"/>
      <c r="C115" s="194">
        <v>0</v>
      </c>
      <c r="D115" s="194">
        <v>0</v>
      </c>
      <c r="E115" s="194">
        <v>0</v>
      </c>
      <c r="F115" s="194">
        <v>0</v>
      </c>
      <c r="G115" s="204">
        <v>0</v>
      </c>
      <c r="H115" s="204">
        <v>0</v>
      </c>
      <c r="I115" s="204">
        <v>0</v>
      </c>
      <c r="J115" s="194">
        <f t="shared" si="12"/>
        <v>0</v>
      </c>
      <c r="K115" s="194">
        <v>0</v>
      </c>
      <c r="L115" s="194">
        <v>0</v>
      </c>
      <c r="N115" s="194">
        <v>0</v>
      </c>
      <c r="O115" s="17">
        <f t="shared" si="13"/>
        <v>0</v>
      </c>
    </row>
    <row r="116" spans="1:15" s="15" customFormat="1" ht="12.75" customHeight="1" x14ac:dyDescent="0.4">
      <c r="A116" s="260" t="str">
        <f>'CONTRACT TOTAL'!A116:B116</f>
        <v>FY23 Employee Classification 47.2%</v>
      </c>
      <c r="B116" s="260"/>
      <c r="C116" s="194">
        <v>0</v>
      </c>
      <c r="D116" s="194">
        <v>0</v>
      </c>
      <c r="E116" s="194">
        <v>0</v>
      </c>
      <c r="F116" s="194">
        <v>0</v>
      </c>
      <c r="G116" s="204">
        <v>0</v>
      </c>
      <c r="H116" s="204">
        <v>0</v>
      </c>
      <c r="I116" s="204">
        <v>0</v>
      </c>
      <c r="J116" s="194">
        <f t="shared" ref="J116:J119" si="14">E116+G116+H116+I116</f>
        <v>0</v>
      </c>
      <c r="K116" s="194">
        <v>0</v>
      </c>
      <c r="L116" s="194">
        <v>0</v>
      </c>
      <c r="N116" s="194">
        <v>0</v>
      </c>
      <c r="O116" s="17">
        <f t="shared" ref="O116:O119" si="15">C116-N116</f>
        <v>0</v>
      </c>
    </row>
    <row r="117" spans="1:15" s="15" customFormat="1" ht="12.75" customHeight="1" x14ac:dyDescent="0.4">
      <c r="A117" s="260" t="str">
        <f>'CONTRACT TOTAL'!A117:B117</f>
        <v>FY23 Employee Classification 9.3%</v>
      </c>
      <c r="B117" s="260"/>
      <c r="C117" s="194">
        <v>0</v>
      </c>
      <c r="D117" s="194">
        <v>0</v>
      </c>
      <c r="E117" s="194">
        <v>0</v>
      </c>
      <c r="F117" s="194">
        <v>0</v>
      </c>
      <c r="G117" s="204">
        <v>0</v>
      </c>
      <c r="H117" s="204">
        <v>0</v>
      </c>
      <c r="I117" s="204">
        <v>0</v>
      </c>
      <c r="J117" s="194">
        <f t="shared" si="14"/>
        <v>0</v>
      </c>
      <c r="K117" s="194">
        <v>0</v>
      </c>
      <c r="L117" s="194">
        <v>0</v>
      </c>
      <c r="N117" s="194">
        <v>0</v>
      </c>
      <c r="O117" s="17">
        <f t="shared" si="15"/>
        <v>0</v>
      </c>
    </row>
    <row r="118" spans="1:15" s="15" customFormat="1" ht="12.75" customHeight="1" x14ac:dyDescent="0.4">
      <c r="A118" s="260" t="str">
        <f>'CONTRACT TOTAL'!A118:B118</f>
        <v xml:space="preserve">FY23 Employee Classification </v>
      </c>
      <c r="B118" s="260"/>
      <c r="C118" s="194">
        <v>0</v>
      </c>
      <c r="D118" s="194">
        <v>0</v>
      </c>
      <c r="E118" s="194">
        <v>0</v>
      </c>
      <c r="F118" s="194">
        <v>0</v>
      </c>
      <c r="G118" s="204">
        <v>0</v>
      </c>
      <c r="H118" s="204">
        <v>0</v>
      </c>
      <c r="I118" s="204">
        <v>0</v>
      </c>
      <c r="J118" s="194">
        <f t="shared" si="14"/>
        <v>0</v>
      </c>
      <c r="K118" s="194">
        <v>0</v>
      </c>
      <c r="L118" s="194">
        <v>0</v>
      </c>
      <c r="N118" s="194">
        <v>0</v>
      </c>
      <c r="O118" s="17">
        <f t="shared" si="15"/>
        <v>0</v>
      </c>
    </row>
    <row r="119" spans="1:15" s="15" customFormat="1" ht="12.75" customHeight="1" x14ac:dyDescent="0.4">
      <c r="A119" s="260" t="str">
        <f>'CONTRACT TOTAL'!A119:B119</f>
        <v xml:space="preserve">FY23 Employee Classification </v>
      </c>
      <c r="B119" s="260"/>
      <c r="C119" s="194">
        <v>0</v>
      </c>
      <c r="D119" s="194">
        <v>0</v>
      </c>
      <c r="E119" s="194">
        <v>0</v>
      </c>
      <c r="F119" s="194">
        <v>0</v>
      </c>
      <c r="G119" s="204">
        <v>0</v>
      </c>
      <c r="H119" s="204">
        <v>0</v>
      </c>
      <c r="I119" s="204">
        <v>0</v>
      </c>
      <c r="J119" s="194">
        <f t="shared" si="14"/>
        <v>0</v>
      </c>
      <c r="K119" s="194">
        <v>0</v>
      </c>
      <c r="L119" s="194">
        <v>0</v>
      </c>
      <c r="N119" s="194">
        <v>0</v>
      </c>
      <c r="O119" s="17">
        <f t="shared" si="15"/>
        <v>0</v>
      </c>
    </row>
    <row r="120" spans="1:15" s="15" customFormat="1" ht="12.75" x14ac:dyDescent="0.4">
      <c r="A120" s="259" t="s">
        <v>54</v>
      </c>
      <c r="B120" s="259"/>
      <c r="C120" s="89">
        <f>SUM(C102:C119)</f>
        <v>0</v>
      </c>
      <c r="D120" s="198">
        <f t="shared" ref="D120:O120" si="16">SUM(D102:D119)</f>
        <v>0</v>
      </c>
      <c r="E120" s="198">
        <f t="shared" si="16"/>
        <v>0</v>
      </c>
      <c r="F120" s="198">
        <f t="shared" si="16"/>
        <v>1449</v>
      </c>
      <c r="G120" s="198">
        <f t="shared" si="16"/>
        <v>0</v>
      </c>
      <c r="H120" s="198">
        <f t="shared" si="16"/>
        <v>0</v>
      </c>
      <c r="I120" s="198">
        <f t="shared" si="16"/>
        <v>0</v>
      </c>
      <c r="J120" s="198">
        <f t="shared" si="16"/>
        <v>0</v>
      </c>
      <c r="K120" s="198">
        <f t="shared" si="16"/>
        <v>1449</v>
      </c>
      <c r="L120" s="198">
        <f t="shared" si="16"/>
        <v>0</v>
      </c>
      <c r="N120" s="198">
        <f t="shared" si="16"/>
        <v>0</v>
      </c>
      <c r="O120" s="198">
        <f t="shared" si="16"/>
        <v>0</v>
      </c>
    </row>
    <row r="121" spans="1:15" s="15" customFormat="1" ht="12.75" x14ac:dyDescent="0.4">
      <c r="A121" s="267"/>
      <c r="B121" s="267"/>
      <c r="C121" s="85"/>
      <c r="D121" s="85"/>
      <c r="E121" s="85"/>
      <c r="F121" s="85"/>
      <c r="G121" s="85"/>
      <c r="H121" s="85"/>
      <c r="I121" s="85"/>
      <c r="J121" s="85"/>
      <c r="K121" s="85"/>
      <c r="L121" s="85"/>
      <c r="N121" s="120"/>
      <c r="O121" s="14"/>
    </row>
    <row r="122" spans="1:15" s="15" customFormat="1" x14ac:dyDescent="0.4">
      <c r="A122" s="266" t="s">
        <v>57</v>
      </c>
      <c r="B122" s="266"/>
      <c r="C122" s="89">
        <f>C78+C99+C120</f>
        <v>0</v>
      </c>
      <c r="D122" s="89">
        <f>D78+D99+D120</f>
        <v>0</v>
      </c>
      <c r="E122" s="89">
        <f t="shared" ref="E122:L122" si="17">E78+E99+E120</f>
        <v>0</v>
      </c>
      <c r="F122" s="89">
        <f t="shared" si="17"/>
        <v>4256</v>
      </c>
      <c r="G122" s="89">
        <f t="shared" si="17"/>
        <v>0</v>
      </c>
      <c r="H122" s="89">
        <f t="shared" si="17"/>
        <v>0</v>
      </c>
      <c r="I122" s="89">
        <f t="shared" si="17"/>
        <v>0</v>
      </c>
      <c r="J122" s="89">
        <f t="shared" si="17"/>
        <v>0</v>
      </c>
      <c r="K122" s="89">
        <f t="shared" si="17"/>
        <v>4256</v>
      </c>
      <c r="L122" s="89">
        <f t="shared" si="17"/>
        <v>0</v>
      </c>
      <c r="N122" s="89">
        <f>N78+N99+N120</f>
        <v>0</v>
      </c>
      <c r="O122" s="26">
        <f>O78+O99+O120</f>
        <v>0</v>
      </c>
    </row>
    <row r="123" spans="1:15" s="15" customFormat="1" ht="12.75" x14ac:dyDescent="0.4">
      <c r="A123" s="267"/>
      <c r="B123" s="267"/>
      <c r="C123" s="85"/>
      <c r="D123" s="85"/>
      <c r="E123" s="85"/>
      <c r="F123" s="85"/>
      <c r="G123" s="85"/>
      <c r="H123" s="85"/>
      <c r="I123" s="85"/>
      <c r="J123" s="85"/>
      <c r="K123" s="85"/>
      <c r="L123" s="85"/>
      <c r="N123" s="120"/>
      <c r="O123" s="14"/>
    </row>
    <row r="124" spans="1:15" s="15" customFormat="1" x14ac:dyDescent="0.4">
      <c r="A124" s="265" t="s">
        <v>55</v>
      </c>
      <c r="B124" s="265"/>
      <c r="C124" s="85"/>
      <c r="D124" s="85"/>
      <c r="E124" s="85"/>
      <c r="F124" s="85"/>
      <c r="G124" s="85"/>
      <c r="H124" s="85"/>
      <c r="I124" s="85"/>
      <c r="J124" s="85"/>
      <c r="K124" s="85"/>
      <c r="L124" s="85"/>
      <c r="N124" s="120"/>
      <c r="O124" s="14"/>
    </row>
    <row r="125" spans="1:15" s="15" customFormat="1" ht="12.75" x14ac:dyDescent="0.4">
      <c r="A125" s="260" t="str">
        <f>'CONTRACT TOTAL'!A125:B125</f>
        <v>Travel</v>
      </c>
      <c r="B125" s="260"/>
      <c r="C125" s="83">
        <v>0</v>
      </c>
      <c r="D125" s="83">
        <v>0</v>
      </c>
      <c r="E125" s="62">
        <v>0</v>
      </c>
      <c r="F125" s="62">
        <v>0</v>
      </c>
      <c r="G125" s="63">
        <v>0</v>
      </c>
      <c r="H125" s="63">
        <v>0</v>
      </c>
      <c r="I125" s="63">
        <v>0</v>
      </c>
      <c r="J125" s="83">
        <f t="shared" ref="J125:J130" si="18">E125+G125+H125+I125</f>
        <v>0</v>
      </c>
      <c r="K125" s="83">
        <v>0</v>
      </c>
      <c r="L125" s="83">
        <v>0</v>
      </c>
      <c r="N125" s="63">
        <v>0</v>
      </c>
      <c r="O125" s="18">
        <f t="shared" ref="O125:O130" si="19">C125-N125</f>
        <v>0</v>
      </c>
    </row>
    <row r="126" spans="1:15" s="15" customFormat="1" ht="12.75" x14ac:dyDescent="0.4">
      <c r="A126" s="260" t="str">
        <f>'CONTRACT TOTAL'!A126:B126</f>
        <v>Equipment</v>
      </c>
      <c r="B126" s="260"/>
      <c r="C126" s="83">
        <v>0</v>
      </c>
      <c r="D126" s="83">
        <v>0</v>
      </c>
      <c r="E126" s="62">
        <v>0</v>
      </c>
      <c r="F126" s="62">
        <v>0</v>
      </c>
      <c r="G126" s="63">
        <v>0</v>
      </c>
      <c r="H126" s="63">
        <v>0</v>
      </c>
      <c r="I126" s="63">
        <v>0</v>
      </c>
      <c r="J126" s="83">
        <f t="shared" si="18"/>
        <v>0</v>
      </c>
      <c r="K126" s="83">
        <v>0</v>
      </c>
      <c r="L126" s="83">
        <v>0</v>
      </c>
      <c r="N126" s="63">
        <v>0</v>
      </c>
      <c r="O126" s="18">
        <f t="shared" si="19"/>
        <v>0</v>
      </c>
    </row>
    <row r="127" spans="1:15" s="15" customFormat="1" ht="12.75" x14ac:dyDescent="0.4">
      <c r="A127" s="260" t="str">
        <f>'CONTRACT TOTAL'!A127:B127</f>
        <v>Materials</v>
      </c>
      <c r="B127" s="260"/>
      <c r="C127" s="83">
        <v>0</v>
      </c>
      <c r="D127" s="83">
        <v>0</v>
      </c>
      <c r="E127" s="62">
        <v>14752.49</v>
      </c>
      <c r="F127" s="62">
        <v>3200</v>
      </c>
      <c r="G127" s="63">
        <v>0</v>
      </c>
      <c r="H127" s="63">
        <v>0</v>
      </c>
      <c r="I127" s="63">
        <v>0</v>
      </c>
      <c r="J127" s="83">
        <f t="shared" si="18"/>
        <v>14752.49</v>
      </c>
      <c r="K127" s="83">
        <v>9718.43</v>
      </c>
      <c r="L127" s="83">
        <v>0</v>
      </c>
      <c r="N127" s="63">
        <v>0</v>
      </c>
      <c r="O127" s="18">
        <f t="shared" si="19"/>
        <v>0</v>
      </c>
    </row>
    <row r="128" spans="1:15" s="15" customFormat="1" ht="12.75" x14ac:dyDescent="0.4">
      <c r="A128" s="260" t="str">
        <f>'CONTRACT TOTAL'!A128:B128</f>
        <v>Subcontracts</v>
      </c>
      <c r="B128" s="260"/>
      <c r="C128" s="83">
        <v>0</v>
      </c>
      <c r="D128" s="83">
        <v>0</v>
      </c>
      <c r="E128" s="62">
        <v>0</v>
      </c>
      <c r="F128" s="62">
        <v>0</v>
      </c>
      <c r="G128" s="63">
        <v>0</v>
      </c>
      <c r="H128" s="63">
        <v>0</v>
      </c>
      <c r="I128" s="63">
        <v>0</v>
      </c>
      <c r="J128" s="83">
        <f t="shared" si="18"/>
        <v>0</v>
      </c>
      <c r="K128" s="83">
        <v>0</v>
      </c>
      <c r="L128" s="83">
        <v>0</v>
      </c>
      <c r="N128" s="63">
        <v>0</v>
      </c>
      <c r="O128" s="18">
        <f t="shared" si="19"/>
        <v>0</v>
      </c>
    </row>
    <row r="129" spans="1:17" s="15" customFormat="1" ht="12.75" x14ac:dyDescent="0.4">
      <c r="A129" s="260" t="str">
        <f>'CONTRACT TOTAL'!A129:B129</f>
        <v>Miscellaneous</v>
      </c>
      <c r="B129" s="260"/>
      <c r="C129" s="83">
        <v>0</v>
      </c>
      <c r="D129" s="83">
        <v>0</v>
      </c>
      <c r="E129" s="62">
        <v>21221.94</v>
      </c>
      <c r="F129" s="62">
        <v>22000</v>
      </c>
      <c r="G129" s="63">
        <v>0</v>
      </c>
      <c r="H129" s="63">
        <v>0</v>
      </c>
      <c r="I129" s="63">
        <v>0</v>
      </c>
      <c r="J129" s="83">
        <f t="shared" si="18"/>
        <v>21221.94</v>
      </c>
      <c r="K129" s="83">
        <v>22000</v>
      </c>
      <c r="L129" s="83">
        <v>0</v>
      </c>
      <c r="N129" s="63">
        <v>0</v>
      </c>
      <c r="O129" s="18">
        <f t="shared" si="19"/>
        <v>0</v>
      </c>
    </row>
    <row r="130" spans="1:17" s="15" customFormat="1" ht="12.75" x14ac:dyDescent="0.4">
      <c r="A130" s="260" t="str">
        <f>'CONTRACT TOTAL'!A130:B130</f>
        <v>Utilities</v>
      </c>
      <c r="B130" s="260"/>
      <c r="C130" s="83">
        <v>0</v>
      </c>
      <c r="D130" s="83">
        <v>0</v>
      </c>
      <c r="E130" s="62">
        <v>0</v>
      </c>
      <c r="F130" s="62">
        <v>0</v>
      </c>
      <c r="G130" s="63">
        <v>0</v>
      </c>
      <c r="H130" s="63">
        <v>0</v>
      </c>
      <c r="I130" s="63">
        <v>0</v>
      </c>
      <c r="J130" s="83">
        <f t="shared" si="18"/>
        <v>0</v>
      </c>
      <c r="K130" s="83">
        <v>0</v>
      </c>
      <c r="L130" s="83">
        <v>0</v>
      </c>
      <c r="N130" s="63">
        <v>0</v>
      </c>
      <c r="O130" s="18">
        <f t="shared" si="19"/>
        <v>0</v>
      </c>
    </row>
    <row r="131" spans="1:17" s="15" customFormat="1" x14ac:dyDescent="0.4">
      <c r="A131" s="266" t="s">
        <v>56</v>
      </c>
      <c r="B131" s="266"/>
      <c r="C131" s="89">
        <f>SUM(C125:C130)</f>
        <v>0</v>
      </c>
      <c r="D131" s="89">
        <f t="shared" ref="D131:L131" si="20">SUM(D125:D130)</f>
        <v>0</v>
      </c>
      <c r="E131" s="89">
        <f t="shared" si="20"/>
        <v>35974.43</v>
      </c>
      <c r="F131" s="89">
        <f t="shared" si="20"/>
        <v>25200</v>
      </c>
      <c r="G131" s="89">
        <f t="shared" si="20"/>
        <v>0</v>
      </c>
      <c r="H131" s="89">
        <f t="shared" si="20"/>
        <v>0</v>
      </c>
      <c r="I131" s="89">
        <f t="shared" si="20"/>
        <v>0</v>
      </c>
      <c r="J131" s="89">
        <f t="shared" si="20"/>
        <v>35974.43</v>
      </c>
      <c r="K131" s="89">
        <f t="shared" si="20"/>
        <v>31718.43</v>
      </c>
      <c r="L131" s="89">
        <f t="shared" si="20"/>
        <v>0</v>
      </c>
      <c r="N131" s="89">
        <f>SUM(N125:N130)</f>
        <v>0</v>
      </c>
      <c r="O131" s="28">
        <f>SUM(O125:O130)</f>
        <v>0</v>
      </c>
    </row>
    <row r="132" spans="1:17" s="16" customFormat="1" ht="12.75" x14ac:dyDescent="0.4">
      <c r="A132" s="368"/>
      <c r="B132" s="369"/>
      <c r="C132" s="72"/>
      <c r="D132" s="73"/>
      <c r="E132" s="72"/>
      <c r="F132" s="73"/>
      <c r="G132" s="73"/>
      <c r="H132" s="73"/>
      <c r="I132" s="73"/>
      <c r="J132" s="73"/>
      <c r="K132" s="101"/>
      <c r="L132" s="73"/>
      <c r="N132" s="73"/>
      <c r="O132" s="20"/>
    </row>
    <row r="133" spans="1:17" s="15" customFormat="1" x14ac:dyDescent="0.4">
      <c r="A133" s="266" t="s">
        <v>58</v>
      </c>
      <c r="B133" s="266"/>
      <c r="C133" s="89">
        <f>C122+C131</f>
        <v>0</v>
      </c>
      <c r="D133" s="89">
        <f t="shared" ref="D133:J133" si="21">D122+D131</f>
        <v>0</v>
      </c>
      <c r="E133" s="89">
        <f t="shared" si="21"/>
        <v>35974.43</v>
      </c>
      <c r="F133" s="89">
        <f t="shared" si="21"/>
        <v>29456</v>
      </c>
      <c r="G133" s="89">
        <f t="shared" si="21"/>
        <v>0</v>
      </c>
      <c r="H133" s="89">
        <f t="shared" si="21"/>
        <v>0</v>
      </c>
      <c r="I133" s="89">
        <f t="shared" si="21"/>
        <v>0</v>
      </c>
      <c r="J133" s="89">
        <f t="shared" si="21"/>
        <v>35974.43</v>
      </c>
      <c r="K133" s="89">
        <f>K122+K131</f>
        <v>35974.43</v>
      </c>
      <c r="L133" s="89">
        <f>L122+L131</f>
        <v>0</v>
      </c>
      <c r="N133" s="89">
        <f>N122+N131</f>
        <v>0</v>
      </c>
      <c r="O133" s="28">
        <f>O122+O131</f>
        <v>0</v>
      </c>
    </row>
    <row r="134" spans="1:17" s="15" customFormat="1" x14ac:dyDescent="0.4">
      <c r="A134" s="266" t="s">
        <v>44</v>
      </c>
      <c r="B134" s="266"/>
      <c r="C134" s="89">
        <v>0</v>
      </c>
      <c r="D134" s="89">
        <v>0</v>
      </c>
      <c r="E134" s="89">
        <v>10288.719999999999</v>
      </c>
      <c r="F134" s="89">
        <v>8424</v>
      </c>
      <c r="G134" s="122">
        <v>0</v>
      </c>
      <c r="H134" s="122">
        <v>0</v>
      </c>
      <c r="I134" s="122">
        <v>0</v>
      </c>
      <c r="J134" s="89">
        <f>SUM(E134,G134,H134,I134)</f>
        <v>10288.719999999999</v>
      </c>
      <c r="K134" s="89">
        <v>10288.719999999999</v>
      </c>
      <c r="L134" s="89"/>
      <c r="N134" s="122">
        <v>0</v>
      </c>
      <c r="O134" s="28">
        <f>C134-N134</f>
        <v>0</v>
      </c>
    </row>
    <row r="135" spans="1:17" s="15" customFormat="1" ht="12.75" x14ac:dyDescent="0.3">
      <c r="A135" s="263" t="s">
        <v>65</v>
      </c>
      <c r="B135" s="263"/>
      <c r="C135" s="92">
        <f>(C122+C125+C127+C129)*0.286</f>
        <v>0</v>
      </c>
      <c r="D135" s="92">
        <f t="shared" ref="D135:J135" si="22">(D122+D125+D127+D129)*0.286</f>
        <v>0</v>
      </c>
      <c r="E135" s="92">
        <f t="shared" si="22"/>
        <v>10288.686979999999</v>
      </c>
      <c r="F135" s="92">
        <f t="shared" si="22"/>
        <v>8424.4159999999993</v>
      </c>
      <c r="G135" s="92">
        <f t="shared" si="22"/>
        <v>0</v>
      </c>
      <c r="H135" s="92">
        <f t="shared" si="22"/>
        <v>0</v>
      </c>
      <c r="I135" s="92">
        <f t="shared" si="22"/>
        <v>0</v>
      </c>
      <c r="J135" s="92">
        <f t="shared" si="22"/>
        <v>10288.686979999999</v>
      </c>
      <c r="K135" s="92">
        <f>(K122+K125+K127+K129)*0.286</f>
        <v>10288.686979999999</v>
      </c>
      <c r="L135" s="92">
        <f>(L122+L125+L127+L129)*0.286</f>
        <v>0</v>
      </c>
      <c r="N135" s="92">
        <f>(N122+N125+N127+N129)*0.286</f>
        <v>0</v>
      </c>
      <c r="O135" s="43">
        <f>(O122+O125+O127+O129)*0.286</f>
        <v>0</v>
      </c>
      <c r="Q135" s="29"/>
    </row>
    <row r="136" spans="1:17" s="23" customFormat="1" x14ac:dyDescent="0.4">
      <c r="A136" s="264" t="s">
        <v>43</v>
      </c>
      <c r="B136" s="264"/>
      <c r="C136" s="93">
        <f>C133+C134</f>
        <v>0</v>
      </c>
      <c r="D136" s="93">
        <f>D133+D134</f>
        <v>0</v>
      </c>
      <c r="E136" s="93">
        <f>E133+E134</f>
        <v>46263.15</v>
      </c>
      <c r="F136" s="93">
        <f>F133+F134</f>
        <v>37880</v>
      </c>
      <c r="G136" s="93">
        <f t="shared" ref="G136:L136" si="23">G133+G134</f>
        <v>0</v>
      </c>
      <c r="H136" s="93">
        <f t="shared" si="23"/>
        <v>0</v>
      </c>
      <c r="I136" s="93">
        <f t="shared" si="23"/>
        <v>0</v>
      </c>
      <c r="J136" s="93">
        <f t="shared" si="23"/>
        <v>46263.15</v>
      </c>
      <c r="K136" s="93">
        <f t="shared" si="23"/>
        <v>46263.15</v>
      </c>
      <c r="L136" s="93">
        <f t="shared" si="23"/>
        <v>0</v>
      </c>
      <c r="N136" s="93">
        <f>N133+N134</f>
        <v>0</v>
      </c>
      <c r="O136" s="22">
        <f>O133+O134</f>
        <v>0</v>
      </c>
      <c r="Q136" s="47"/>
    </row>
    <row r="137" spans="1:17" x14ac:dyDescent="0.4">
      <c r="A137" s="64"/>
      <c r="B137" s="65"/>
      <c r="C137" s="66"/>
      <c r="D137" s="66"/>
      <c r="E137" s="66"/>
      <c r="F137" s="66"/>
      <c r="G137" s="66"/>
      <c r="H137" s="66"/>
      <c r="I137" s="66"/>
      <c r="J137" s="66"/>
      <c r="K137" s="67"/>
      <c r="L137" s="68"/>
      <c r="N137" s="15"/>
    </row>
    <row r="138" spans="1:17" x14ac:dyDescent="0.3">
      <c r="A138" s="261" t="s">
        <v>28</v>
      </c>
      <c r="B138" s="262"/>
      <c r="C138" s="262"/>
      <c r="D138" s="3"/>
      <c r="E138" s="3"/>
      <c r="F138" s="3"/>
      <c r="G138" s="4" t="s">
        <v>29</v>
      </c>
      <c r="H138" s="3"/>
      <c r="I138" s="3"/>
      <c r="J138" s="3"/>
      <c r="K138" s="3"/>
      <c r="L138" s="2"/>
    </row>
    <row r="139" spans="1:17" x14ac:dyDescent="0.4">
      <c r="A139" s="1" t="s">
        <v>22</v>
      </c>
      <c r="L139" s="84"/>
    </row>
    <row r="141" spans="1:17" x14ac:dyDescent="0.4">
      <c r="H141" s="32"/>
    </row>
    <row r="142" spans="1:17" x14ac:dyDescent="0.4">
      <c r="H142" s="32"/>
    </row>
    <row r="143" spans="1:17" x14ac:dyDescent="0.4">
      <c r="C143" s="33"/>
    </row>
    <row r="144" spans="1:17" x14ac:dyDescent="0.4">
      <c r="C144" s="34"/>
    </row>
    <row r="145" spans="3:5" x14ac:dyDescent="0.4">
      <c r="C145" s="33"/>
      <c r="E145" s="32"/>
    </row>
    <row r="146" spans="3:5" x14ac:dyDescent="0.4">
      <c r="C146" s="33"/>
    </row>
    <row r="147" spans="3:5" x14ac:dyDescent="0.4">
      <c r="C147" s="35"/>
    </row>
    <row r="148" spans="3:5" x14ac:dyDescent="0.4">
      <c r="C148" s="33"/>
    </row>
  </sheetData>
  <mergeCells count="160">
    <mergeCell ref="A115:B115"/>
    <mergeCell ref="A116:B116"/>
    <mergeCell ref="A117:B117"/>
    <mergeCell ref="A118:B118"/>
    <mergeCell ref="A119:B119"/>
    <mergeCell ref="A114:B114"/>
    <mergeCell ref="A110:B110"/>
    <mergeCell ref="A111:B111"/>
    <mergeCell ref="A112:B112"/>
    <mergeCell ref="A113:B113"/>
    <mergeCell ref="J6:K6"/>
    <mergeCell ref="L12:L16"/>
    <mergeCell ref="C13:D13"/>
    <mergeCell ref="E13:F13"/>
    <mergeCell ref="G13:H13"/>
    <mergeCell ref="I13:I16"/>
    <mergeCell ref="J14:J16"/>
    <mergeCell ref="I10:I11"/>
    <mergeCell ref="J10:K10"/>
    <mergeCell ref="J11:K11"/>
    <mergeCell ref="G12:I12"/>
    <mergeCell ref="J12:K13"/>
    <mergeCell ref="A2:A3"/>
    <mergeCell ref="B2:B3"/>
    <mergeCell ref="C2:G3"/>
    <mergeCell ref="H2:I3"/>
    <mergeCell ref="J2:L2"/>
    <mergeCell ref="J3:L3"/>
    <mergeCell ref="A7:A11"/>
    <mergeCell ref="B7:D7"/>
    <mergeCell ref="E7:I7"/>
    <mergeCell ref="J7:L7"/>
    <mergeCell ref="B8:D8"/>
    <mergeCell ref="E8:I8"/>
    <mergeCell ref="J8:L8"/>
    <mergeCell ref="B9:D9"/>
    <mergeCell ref="E9:H9"/>
    <mergeCell ref="J9:L9"/>
    <mergeCell ref="B10:D11"/>
    <mergeCell ref="E10:H11"/>
    <mergeCell ref="A4:D4"/>
    <mergeCell ref="E4:I4"/>
    <mergeCell ref="J4:L4"/>
    <mergeCell ref="A5:D6"/>
    <mergeCell ref="E5:I6"/>
    <mergeCell ref="J5:K5"/>
    <mergeCell ref="A20:B20"/>
    <mergeCell ref="A21:B21"/>
    <mergeCell ref="A22:B22"/>
    <mergeCell ref="K14:K16"/>
    <mergeCell ref="A17:B17"/>
    <mergeCell ref="A18:B18"/>
    <mergeCell ref="A19:B19"/>
    <mergeCell ref="A12:B16"/>
    <mergeCell ref="C12:F12"/>
    <mergeCell ref="A44:B44"/>
    <mergeCell ref="A45:B45"/>
    <mergeCell ref="A46:B46"/>
    <mergeCell ref="A41:B41"/>
    <mergeCell ref="A42:B42"/>
    <mergeCell ref="A43:B43"/>
    <mergeCell ref="A38:B38"/>
    <mergeCell ref="A39:B39"/>
    <mergeCell ref="A40:B40"/>
    <mergeCell ref="A36:B36"/>
    <mergeCell ref="A37:B37"/>
    <mergeCell ref="A26:B26"/>
    <mergeCell ref="A27:B27"/>
    <mergeCell ref="A28:B28"/>
    <mergeCell ref="A23:B23"/>
    <mergeCell ref="A24:B24"/>
    <mergeCell ref="A25:B25"/>
    <mergeCell ref="A30:B30"/>
    <mergeCell ref="A35:B35"/>
    <mergeCell ref="A31:B31"/>
    <mergeCell ref="A32:B32"/>
    <mergeCell ref="A33:B33"/>
    <mergeCell ref="A34:B34"/>
    <mergeCell ref="A29:B29"/>
    <mergeCell ref="A59:B59"/>
    <mergeCell ref="A60:B60"/>
    <mergeCell ref="A61:B61"/>
    <mergeCell ref="A50:B50"/>
    <mergeCell ref="A57:B57"/>
    <mergeCell ref="A58:B58"/>
    <mergeCell ref="A47:B47"/>
    <mergeCell ref="A48:B48"/>
    <mergeCell ref="A49:B49"/>
    <mergeCell ref="A51:B51"/>
    <mergeCell ref="A56:B56"/>
    <mergeCell ref="A52:B52"/>
    <mergeCell ref="A53:B53"/>
    <mergeCell ref="A54:B54"/>
    <mergeCell ref="A55:B55"/>
    <mergeCell ref="A68:B68"/>
    <mergeCell ref="A69:B69"/>
    <mergeCell ref="A70:B70"/>
    <mergeCell ref="A65:B65"/>
    <mergeCell ref="A66:B66"/>
    <mergeCell ref="A67:B67"/>
    <mergeCell ref="A62:B62"/>
    <mergeCell ref="A63:B63"/>
    <mergeCell ref="A64:B64"/>
    <mergeCell ref="A83:B83"/>
    <mergeCell ref="A84:B84"/>
    <mergeCell ref="A85:B85"/>
    <mergeCell ref="A80:B80"/>
    <mergeCell ref="A81:B81"/>
    <mergeCell ref="A82:B82"/>
    <mergeCell ref="A71:B71"/>
    <mergeCell ref="A78:B78"/>
    <mergeCell ref="A79:B79"/>
    <mergeCell ref="A72:B72"/>
    <mergeCell ref="A77:B77"/>
    <mergeCell ref="A73:B73"/>
    <mergeCell ref="A74:B74"/>
    <mergeCell ref="A75:B75"/>
    <mergeCell ref="A76:B76"/>
    <mergeCell ref="A92:B92"/>
    <mergeCell ref="A99:B99"/>
    <mergeCell ref="A100:B100"/>
    <mergeCell ref="A89:B89"/>
    <mergeCell ref="A90:B90"/>
    <mergeCell ref="A91:B91"/>
    <mergeCell ref="A86:B86"/>
    <mergeCell ref="A87:B87"/>
    <mergeCell ref="A88:B88"/>
    <mergeCell ref="A93:B93"/>
    <mergeCell ref="A98:B98"/>
    <mergeCell ref="A94:B94"/>
    <mergeCell ref="A95:B95"/>
    <mergeCell ref="A96:B96"/>
    <mergeCell ref="A97:B97"/>
    <mergeCell ref="A107:B107"/>
    <mergeCell ref="A108:B108"/>
    <mergeCell ref="A109:B109"/>
    <mergeCell ref="A104:B104"/>
    <mergeCell ref="A105:B105"/>
    <mergeCell ref="A106:B106"/>
    <mergeCell ref="A101:B101"/>
    <mergeCell ref="A102:B102"/>
    <mergeCell ref="A103:B103"/>
    <mergeCell ref="A126:B126"/>
    <mergeCell ref="A127:B127"/>
    <mergeCell ref="A128:B128"/>
    <mergeCell ref="A123:B123"/>
    <mergeCell ref="A124:B124"/>
    <mergeCell ref="A125:B125"/>
    <mergeCell ref="A120:B120"/>
    <mergeCell ref="A121:B121"/>
    <mergeCell ref="A122:B122"/>
    <mergeCell ref="A136:B136"/>
    <mergeCell ref="A138:C138"/>
    <mergeCell ref="A132:B132"/>
    <mergeCell ref="A133:B133"/>
    <mergeCell ref="A134:B134"/>
    <mergeCell ref="A135:B135"/>
    <mergeCell ref="A129:B129"/>
    <mergeCell ref="A130:B130"/>
    <mergeCell ref="A131:B131"/>
  </mergeCells>
  <pageMargins left="0.25" right="0.25" top="0.75" bottom="0.75" header="0.3" footer="0.3"/>
  <pageSetup paperSize="5" scale="87" fitToHeight="0" orientation="landscape" horizontalDpi="1200" verticalDpi="1200" r:id="rId1"/>
  <headerFooter>
    <oddHeader>&amp;RPAGE &amp;P OF PAGES &amp;N</oddHeader>
    <oddFooter>&amp;A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BE0E1-2DB4-40F9-B327-989F4F531C30}">
  <sheetPr>
    <tabColor rgb="FF002060"/>
    <pageSetUpPr fitToPage="1"/>
  </sheetPr>
  <dimension ref="A1:Q148"/>
  <sheetViews>
    <sheetView workbookViewId="0">
      <pane xSplit="2" ySplit="16" topLeftCell="C17" activePane="bottomRight" state="frozen"/>
      <selection activeCell="I10" sqref="I10:I11"/>
      <selection pane="topRight" activeCell="I10" sqref="I10:I11"/>
      <selection pane="bottomLeft" activeCell="I10" sqref="I10:I11"/>
      <selection pane="bottomRight" activeCell="K41" sqref="K41"/>
    </sheetView>
  </sheetViews>
  <sheetFormatPr defaultColWidth="9.35546875" defaultRowHeight="13.15" outlineLevelCol="1" x14ac:dyDescent="0.4"/>
  <cols>
    <col min="1" max="1" width="21.140625" style="1" customWidth="1"/>
    <col min="2" max="2" width="34.35546875" style="1" customWidth="1"/>
    <col min="3" max="3" width="17.35546875" style="1" customWidth="1"/>
    <col min="4" max="5" width="16.140625" style="1" customWidth="1"/>
    <col min="6" max="6" width="17.35546875" style="1" customWidth="1"/>
    <col min="7" max="7" width="16.140625" style="1" customWidth="1"/>
    <col min="8" max="8" width="17.35546875" style="1" customWidth="1"/>
    <col min="9" max="10" width="16.140625" style="1" customWidth="1"/>
    <col min="11" max="11" width="13.35546875" style="1" bestFit="1" customWidth="1"/>
    <col min="12" max="12" width="16.140625" style="1" customWidth="1"/>
    <col min="13" max="13" width="9.35546875" style="1"/>
    <col min="14" max="14" width="14.35546875" style="1" customWidth="1" outlineLevel="1"/>
    <col min="15" max="15" width="14" style="1" customWidth="1" outlineLevel="1"/>
    <col min="16" max="16" width="12" style="1" bestFit="1" customWidth="1"/>
    <col min="17" max="17" width="14.35546875" style="1" bestFit="1" customWidth="1"/>
    <col min="18" max="16384" width="9.35546875" style="1"/>
  </cols>
  <sheetData>
    <row r="1" spans="1:15" s="7" customFormat="1" ht="12" customHeight="1" x14ac:dyDescent="0.4">
      <c r="I1" s="11"/>
      <c r="J1" s="9"/>
      <c r="K1" s="10"/>
      <c r="L1" s="8"/>
    </row>
    <row r="2" spans="1:15" ht="27.75" customHeight="1" x14ac:dyDescent="0.4">
      <c r="A2" s="347"/>
      <c r="B2" s="349" t="s">
        <v>32</v>
      </c>
      <c r="C2" s="351" t="s">
        <v>30</v>
      </c>
      <c r="D2" s="351"/>
      <c r="E2" s="351"/>
      <c r="F2" s="351"/>
      <c r="G2" s="351"/>
      <c r="H2" s="353" t="s">
        <v>0</v>
      </c>
      <c r="I2" s="354"/>
      <c r="J2" s="296" t="s">
        <v>23</v>
      </c>
      <c r="K2" s="297"/>
      <c r="L2" s="298"/>
    </row>
    <row r="3" spans="1:15" ht="27.75" customHeight="1" x14ac:dyDescent="0.4">
      <c r="A3" s="348"/>
      <c r="B3" s="350"/>
      <c r="C3" s="352"/>
      <c r="D3" s="352"/>
      <c r="E3" s="352"/>
      <c r="F3" s="352"/>
      <c r="G3" s="352"/>
      <c r="H3" s="355"/>
      <c r="I3" s="356"/>
      <c r="J3" s="357" t="str">
        <f>'CONTRACT TOTAL'!J3:L3</f>
        <v>09/30/2022 (22)</v>
      </c>
      <c r="K3" s="358"/>
      <c r="L3" s="359"/>
    </row>
    <row r="4" spans="1:15" ht="10.35" customHeight="1" x14ac:dyDescent="0.4">
      <c r="A4" s="296" t="s">
        <v>31</v>
      </c>
      <c r="B4" s="297"/>
      <c r="C4" s="297"/>
      <c r="D4" s="298"/>
      <c r="E4" s="296" t="s">
        <v>1</v>
      </c>
      <c r="F4" s="297"/>
      <c r="G4" s="297"/>
      <c r="H4" s="297"/>
      <c r="I4" s="298"/>
      <c r="J4" s="330" t="s">
        <v>2</v>
      </c>
      <c r="K4" s="331"/>
      <c r="L4" s="332"/>
    </row>
    <row r="5" spans="1:15" ht="9" customHeight="1" x14ac:dyDescent="0.4">
      <c r="A5" s="333" t="str">
        <f>'CONTRACT TOTAL'!A5:D6</f>
        <v>NASA/Goodard Space Flight Center, Wallops Flight Facility
NASA Contracting Officer, NAME (name@nasa.gov)</v>
      </c>
      <c r="B5" s="334"/>
      <c r="C5" s="334"/>
      <c r="D5" s="335"/>
      <c r="E5" s="282" t="str">
        <f>'CONTRACT TOTAL'!E5:I6</f>
        <v>Institutional Info</v>
      </c>
      <c r="F5" s="339"/>
      <c r="G5" s="339"/>
      <c r="H5" s="339"/>
      <c r="I5" s="339"/>
      <c r="J5" s="279" t="s">
        <v>33</v>
      </c>
      <c r="K5" s="281"/>
      <c r="L5" s="100" t="s">
        <v>34</v>
      </c>
    </row>
    <row r="6" spans="1:15" ht="25.35" customHeight="1" x14ac:dyDescent="0.55000000000000004">
      <c r="A6" s="336"/>
      <c r="B6" s="337"/>
      <c r="C6" s="337"/>
      <c r="D6" s="338"/>
      <c r="E6" s="340"/>
      <c r="F6" s="341"/>
      <c r="G6" s="341"/>
      <c r="H6" s="341"/>
      <c r="I6" s="341"/>
      <c r="J6" s="274">
        <v>43119.6</v>
      </c>
      <c r="K6" s="275"/>
      <c r="L6" s="88"/>
    </row>
    <row r="7" spans="1:15" ht="10.5" customHeight="1" x14ac:dyDescent="0.4">
      <c r="A7" s="276" t="s">
        <v>3</v>
      </c>
      <c r="B7" s="279" t="s">
        <v>4</v>
      </c>
      <c r="C7" s="280"/>
      <c r="D7" s="281"/>
      <c r="E7" s="279" t="s">
        <v>5</v>
      </c>
      <c r="F7" s="280"/>
      <c r="G7" s="280"/>
      <c r="H7" s="280"/>
      <c r="I7" s="281"/>
      <c r="J7" s="282" t="s">
        <v>35</v>
      </c>
      <c r="K7" s="283"/>
      <c r="L7" s="284"/>
    </row>
    <row r="8" spans="1:15" ht="25.5" customHeight="1" x14ac:dyDescent="0.55000000000000004">
      <c r="A8" s="277"/>
      <c r="B8" s="342" t="s">
        <v>42</v>
      </c>
      <c r="C8" s="343"/>
      <c r="D8" s="344"/>
      <c r="E8" s="342">
        <f>'CONTRACT TOTAL'!E8:I8</f>
        <v>0</v>
      </c>
      <c r="F8" s="343"/>
      <c r="G8" s="343"/>
      <c r="H8" s="343"/>
      <c r="I8" s="344"/>
      <c r="J8" s="293">
        <f>43909-789.4</f>
        <v>43119.6</v>
      </c>
      <c r="K8" s="294"/>
      <c r="L8" s="295"/>
    </row>
    <row r="9" spans="1:15" ht="10.5" customHeight="1" x14ac:dyDescent="0.4">
      <c r="A9" s="277"/>
      <c r="B9" s="279" t="s">
        <v>6</v>
      </c>
      <c r="C9" s="280"/>
      <c r="D9" s="281"/>
      <c r="E9" s="285" t="s">
        <v>7</v>
      </c>
      <c r="F9" s="286"/>
      <c r="G9" s="286"/>
      <c r="H9" s="286"/>
      <c r="I9" s="58" t="s">
        <v>8</v>
      </c>
      <c r="J9" s="287" t="s">
        <v>9</v>
      </c>
      <c r="K9" s="288"/>
      <c r="L9" s="289"/>
    </row>
    <row r="10" spans="1:15" ht="9" customHeight="1" x14ac:dyDescent="0.4">
      <c r="A10" s="277"/>
      <c r="B10" s="360" t="s">
        <v>122</v>
      </c>
      <c r="C10" s="361"/>
      <c r="D10" s="362"/>
      <c r="E10" s="363" t="s">
        <v>66</v>
      </c>
      <c r="F10" s="283"/>
      <c r="G10" s="283"/>
      <c r="H10" s="283"/>
      <c r="I10" s="401">
        <f>'CONTRACT TOTAL'!I10:I11</f>
        <v>44847</v>
      </c>
      <c r="J10" s="285" t="s">
        <v>10</v>
      </c>
      <c r="K10" s="320"/>
      <c r="L10" s="98" t="s">
        <v>11</v>
      </c>
    </row>
    <row r="11" spans="1:15" ht="17.100000000000001" customHeight="1" x14ac:dyDescent="0.4">
      <c r="A11" s="278"/>
      <c r="B11" s="342"/>
      <c r="C11" s="343"/>
      <c r="D11" s="344"/>
      <c r="E11" s="364"/>
      <c r="F11" s="365"/>
      <c r="G11" s="365"/>
      <c r="H11" s="365"/>
      <c r="I11" s="402"/>
      <c r="J11" s="321">
        <v>43119.6</v>
      </c>
      <c r="K11" s="322"/>
      <c r="L11" s="87">
        <v>43119.6</v>
      </c>
      <c r="O11" s="123"/>
    </row>
    <row r="12" spans="1:15" ht="11.25" customHeight="1" x14ac:dyDescent="0.4">
      <c r="A12" s="325" t="s">
        <v>12</v>
      </c>
      <c r="B12" s="326"/>
      <c r="C12" s="287" t="s">
        <v>13</v>
      </c>
      <c r="D12" s="288"/>
      <c r="E12" s="288"/>
      <c r="F12" s="289"/>
      <c r="G12" s="287" t="s">
        <v>14</v>
      </c>
      <c r="H12" s="288"/>
      <c r="I12" s="289"/>
      <c r="J12" s="302" t="s">
        <v>24</v>
      </c>
      <c r="K12" s="303"/>
      <c r="L12" s="276" t="s">
        <v>15</v>
      </c>
    </row>
    <row r="13" spans="1:15" ht="11.25" customHeight="1" x14ac:dyDescent="0.4">
      <c r="A13" s="327"/>
      <c r="B13" s="328"/>
      <c r="C13" s="302" t="s">
        <v>16</v>
      </c>
      <c r="D13" s="306"/>
      <c r="E13" s="287" t="s">
        <v>17</v>
      </c>
      <c r="F13" s="289"/>
      <c r="G13" s="287" t="s">
        <v>18</v>
      </c>
      <c r="H13" s="289"/>
      <c r="I13" s="290" t="s">
        <v>27</v>
      </c>
      <c r="J13" s="304"/>
      <c r="K13" s="305"/>
      <c r="L13" s="277"/>
    </row>
    <row r="14" spans="1:15" ht="11.25" customHeight="1" x14ac:dyDescent="0.4">
      <c r="A14" s="327"/>
      <c r="B14" s="329"/>
      <c r="C14" s="6" t="s">
        <v>26</v>
      </c>
      <c r="D14" s="6" t="s">
        <v>37</v>
      </c>
      <c r="E14" s="6" t="s">
        <v>39</v>
      </c>
      <c r="F14" s="6" t="s">
        <v>37</v>
      </c>
      <c r="G14" s="6"/>
      <c r="H14" s="6"/>
      <c r="I14" s="291"/>
      <c r="J14" s="307" t="s">
        <v>21</v>
      </c>
      <c r="K14" s="323" t="s">
        <v>25</v>
      </c>
      <c r="L14" s="277"/>
    </row>
    <row r="15" spans="1:15" ht="11.25" customHeight="1" x14ac:dyDescent="0.4">
      <c r="A15" s="327"/>
      <c r="B15" s="329"/>
      <c r="C15" s="5"/>
      <c r="D15" s="5"/>
      <c r="E15" s="5"/>
      <c r="F15" s="5"/>
      <c r="G15" s="27">
        <f>'CONTRACT TOTAL'!G15</f>
        <v>44856</v>
      </c>
      <c r="H15" s="27">
        <f>'CONTRACT TOTAL'!H15</f>
        <v>44887</v>
      </c>
      <c r="I15" s="291"/>
      <c r="J15" s="292"/>
      <c r="K15" s="324"/>
      <c r="L15" s="277"/>
    </row>
    <row r="16" spans="1:15" ht="11.25" customHeight="1" x14ac:dyDescent="0.4">
      <c r="A16" s="327"/>
      <c r="B16" s="329"/>
      <c r="C16" s="59" t="s">
        <v>36</v>
      </c>
      <c r="D16" s="59" t="s">
        <v>38</v>
      </c>
      <c r="E16" s="59" t="s">
        <v>40</v>
      </c>
      <c r="F16" s="59" t="s">
        <v>41</v>
      </c>
      <c r="G16" s="59" t="s">
        <v>19</v>
      </c>
      <c r="H16" s="59" t="s">
        <v>20</v>
      </c>
      <c r="I16" s="292"/>
      <c r="J16" s="292"/>
      <c r="K16" s="324"/>
      <c r="L16" s="277"/>
      <c r="N16" s="1" t="str">
        <f>'CONTRACT TOTAL'!N16</f>
        <v>Sep est</v>
      </c>
    </row>
    <row r="17" spans="1:15" s="25" customFormat="1" x14ac:dyDescent="0.4">
      <c r="A17" s="265" t="s">
        <v>46</v>
      </c>
      <c r="B17" s="265"/>
      <c r="C17" s="77"/>
      <c r="D17" s="77"/>
      <c r="E17" s="77"/>
      <c r="F17" s="77"/>
      <c r="G17" s="77"/>
      <c r="H17" s="77"/>
      <c r="I17" s="77"/>
      <c r="J17" s="77"/>
      <c r="K17" s="85"/>
      <c r="L17" s="77"/>
      <c r="N17" s="25" t="str">
        <f>'CONTRACT TOTAL'!N17</f>
        <v>from Oct Rpt</v>
      </c>
      <c r="O17" s="25" t="s">
        <v>67</v>
      </c>
    </row>
    <row r="18" spans="1:15" s="15" customFormat="1" ht="12.75" x14ac:dyDescent="0.4">
      <c r="A18" s="260" t="str">
        <f>'CONTRACT TOTAL'!A18:B18</f>
        <v>Position Title (Employee Classification) 1</v>
      </c>
      <c r="B18" s="260"/>
      <c r="C18" s="77">
        <v>0</v>
      </c>
      <c r="D18" s="77">
        <v>0</v>
      </c>
      <c r="E18" s="77">
        <v>0</v>
      </c>
      <c r="F18" s="77">
        <v>0</v>
      </c>
      <c r="G18" s="61">
        <v>0</v>
      </c>
      <c r="H18" s="61">
        <v>0</v>
      </c>
      <c r="I18" s="61">
        <v>0</v>
      </c>
      <c r="J18" s="77">
        <f>E18+G18+H18+I18</f>
        <v>0</v>
      </c>
      <c r="K18" s="85">
        <v>0</v>
      </c>
      <c r="L18" s="77">
        <v>0</v>
      </c>
      <c r="N18" s="120">
        <v>0</v>
      </c>
      <c r="O18" s="14">
        <f t="shared" ref="O18:O35" si="0">C18-N18</f>
        <v>0</v>
      </c>
    </row>
    <row r="19" spans="1:15" s="15" customFormat="1" ht="12.75" customHeight="1" x14ac:dyDescent="0.4">
      <c r="A19" s="260" t="str">
        <f>'CONTRACT TOTAL'!A19:B19</f>
        <v>Position Title (Employee Classification) 2</v>
      </c>
      <c r="B19" s="260"/>
      <c r="C19" s="77">
        <v>0</v>
      </c>
      <c r="D19" s="77">
        <v>0</v>
      </c>
      <c r="E19" s="85">
        <v>0</v>
      </c>
      <c r="F19" s="85">
        <v>0</v>
      </c>
      <c r="G19" s="61">
        <v>0</v>
      </c>
      <c r="H19" s="61">
        <v>0</v>
      </c>
      <c r="I19" s="61">
        <v>0</v>
      </c>
      <c r="J19" s="77">
        <f t="shared" ref="J19:J29" si="1">E19+G19+H19+I19</f>
        <v>0</v>
      </c>
      <c r="K19" s="85">
        <v>0</v>
      </c>
      <c r="L19" s="77">
        <v>0</v>
      </c>
      <c r="N19" s="120">
        <v>0</v>
      </c>
      <c r="O19" s="14">
        <f t="shared" si="0"/>
        <v>0</v>
      </c>
    </row>
    <row r="20" spans="1:15" s="15" customFormat="1" ht="12.75" customHeight="1" x14ac:dyDescent="0.4">
      <c r="A20" s="260" t="str">
        <f>'CONTRACT TOTAL'!A20:B20</f>
        <v>Position Title (Employee Classification) 3</v>
      </c>
      <c r="B20" s="260"/>
      <c r="C20" s="77">
        <v>0</v>
      </c>
      <c r="D20" s="77">
        <v>0</v>
      </c>
      <c r="E20" s="85">
        <v>0</v>
      </c>
      <c r="F20" s="85">
        <v>0</v>
      </c>
      <c r="G20" s="61">
        <v>0</v>
      </c>
      <c r="H20" s="61">
        <v>0</v>
      </c>
      <c r="I20" s="61">
        <v>0</v>
      </c>
      <c r="J20" s="77">
        <f t="shared" si="1"/>
        <v>0</v>
      </c>
      <c r="K20" s="85">
        <v>0</v>
      </c>
      <c r="L20" s="77">
        <v>0</v>
      </c>
      <c r="N20" s="120">
        <v>0</v>
      </c>
      <c r="O20" s="14">
        <f t="shared" si="0"/>
        <v>0</v>
      </c>
    </row>
    <row r="21" spans="1:15" s="15" customFormat="1" ht="12.75" x14ac:dyDescent="0.4">
      <c r="A21" s="260" t="str">
        <f>'CONTRACT TOTAL'!A21:B21</f>
        <v>Position Title (Employee Classification) 4</v>
      </c>
      <c r="B21" s="260"/>
      <c r="C21" s="77">
        <v>0</v>
      </c>
      <c r="D21" s="77">
        <v>0</v>
      </c>
      <c r="E21" s="85">
        <v>0</v>
      </c>
      <c r="F21" s="85">
        <v>0</v>
      </c>
      <c r="G21" s="61">
        <v>0</v>
      </c>
      <c r="H21" s="61">
        <v>0</v>
      </c>
      <c r="I21" s="61">
        <v>0</v>
      </c>
      <c r="J21" s="77">
        <f t="shared" si="1"/>
        <v>0</v>
      </c>
      <c r="K21" s="85">
        <v>0</v>
      </c>
      <c r="L21" s="77">
        <v>0</v>
      </c>
      <c r="N21" s="120">
        <v>0</v>
      </c>
      <c r="O21" s="14">
        <f t="shared" si="0"/>
        <v>0</v>
      </c>
    </row>
    <row r="22" spans="1:15" s="15" customFormat="1" ht="12.75" customHeight="1" x14ac:dyDescent="0.4">
      <c r="A22" s="260" t="str">
        <f>'CONTRACT TOTAL'!A22:B22</f>
        <v>Position Title (Employee Classification) 5</v>
      </c>
      <c r="B22" s="260"/>
      <c r="C22" s="77">
        <v>0</v>
      </c>
      <c r="D22" s="77">
        <v>0</v>
      </c>
      <c r="E22" s="85">
        <v>0</v>
      </c>
      <c r="F22" s="85">
        <v>0</v>
      </c>
      <c r="G22" s="61">
        <v>0</v>
      </c>
      <c r="H22" s="61">
        <v>0</v>
      </c>
      <c r="I22" s="61">
        <v>0</v>
      </c>
      <c r="J22" s="77">
        <f t="shared" si="1"/>
        <v>0</v>
      </c>
      <c r="K22" s="85">
        <v>0</v>
      </c>
      <c r="L22" s="77">
        <v>0</v>
      </c>
      <c r="N22" s="120">
        <v>0</v>
      </c>
      <c r="O22" s="14">
        <f t="shared" si="0"/>
        <v>0</v>
      </c>
    </row>
    <row r="23" spans="1:15" s="15" customFormat="1" ht="12.75" customHeight="1" x14ac:dyDescent="0.4">
      <c r="A23" s="260" t="str">
        <f>'CONTRACT TOTAL'!A23:B23</f>
        <v>Position Title (Employee Classification) 6</v>
      </c>
      <c r="B23" s="260"/>
      <c r="C23" s="77">
        <v>0</v>
      </c>
      <c r="D23" s="77">
        <v>0</v>
      </c>
      <c r="E23" s="85">
        <v>0</v>
      </c>
      <c r="F23" s="85">
        <v>0</v>
      </c>
      <c r="G23" s="61">
        <v>0</v>
      </c>
      <c r="H23" s="61">
        <v>0</v>
      </c>
      <c r="I23" s="61">
        <v>0</v>
      </c>
      <c r="J23" s="77">
        <f t="shared" si="1"/>
        <v>0</v>
      </c>
      <c r="K23" s="85">
        <v>0</v>
      </c>
      <c r="L23" s="77">
        <v>0</v>
      </c>
      <c r="N23" s="120">
        <v>0</v>
      </c>
      <c r="O23" s="14">
        <f t="shared" si="0"/>
        <v>0</v>
      </c>
    </row>
    <row r="24" spans="1:15" s="15" customFormat="1" ht="12.75" x14ac:dyDescent="0.4">
      <c r="A24" s="260" t="str">
        <f>'CONTRACT TOTAL'!A24:B24</f>
        <v>Position Title (Employee Classification) 7</v>
      </c>
      <c r="B24" s="260"/>
      <c r="C24" s="77">
        <v>0</v>
      </c>
      <c r="D24" s="77">
        <v>0</v>
      </c>
      <c r="E24" s="85">
        <v>0</v>
      </c>
      <c r="F24" s="85">
        <v>0</v>
      </c>
      <c r="G24" s="61">
        <v>0</v>
      </c>
      <c r="H24" s="61">
        <v>0</v>
      </c>
      <c r="I24" s="61">
        <v>0</v>
      </c>
      <c r="J24" s="77">
        <f t="shared" si="1"/>
        <v>0</v>
      </c>
      <c r="K24" s="85">
        <v>0</v>
      </c>
      <c r="L24" s="77">
        <v>0</v>
      </c>
      <c r="N24" s="120">
        <v>0</v>
      </c>
      <c r="O24" s="14">
        <f t="shared" si="0"/>
        <v>0</v>
      </c>
    </row>
    <row r="25" spans="1:15" s="15" customFormat="1" ht="12.75" customHeight="1" x14ac:dyDescent="0.4">
      <c r="A25" s="260" t="str">
        <f>'CONTRACT TOTAL'!A25:B25</f>
        <v>Position Title (Employee Classification) 8</v>
      </c>
      <c r="B25" s="260"/>
      <c r="C25" s="77">
        <v>0</v>
      </c>
      <c r="D25" s="77">
        <v>0</v>
      </c>
      <c r="E25" s="85">
        <v>0</v>
      </c>
      <c r="F25" s="85">
        <v>0</v>
      </c>
      <c r="G25" s="61">
        <v>0</v>
      </c>
      <c r="H25" s="61">
        <v>0</v>
      </c>
      <c r="I25" s="61">
        <v>0</v>
      </c>
      <c r="J25" s="77">
        <f t="shared" si="1"/>
        <v>0</v>
      </c>
      <c r="K25" s="85">
        <v>0</v>
      </c>
      <c r="L25" s="77">
        <v>0</v>
      </c>
      <c r="N25" s="120">
        <v>0</v>
      </c>
      <c r="O25" s="14">
        <f t="shared" si="0"/>
        <v>0</v>
      </c>
    </row>
    <row r="26" spans="1:15" s="15" customFormat="1" ht="12.75" customHeight="1" x14ac:dyDescent="0.4">
      <c r="A26" s="260" t="str">
        <f>'CONTRACT TOTAL'!A26:B26</f>
        <v>Position Title (Employee Classification) 9</v>
      </c>
      <c r="B26" s="260"/>
      <c r="C26" s="77">
        <v>0</v>
      </c>
      <c r="D26" s="77">
        <v>0</v>
      </c>
      <c r="E26" s="85">
        <v>0</v>
      </c>
      <c r="F26" s="85">
        <v>0</v>
      </c>
      <c r="G26" s="61">
        <v>0</v>
      </c>
      <c r="H26" s="61">
        <v>0</v>
      </c>
      <c r="I26" s="61">
        <v>0</v>
      </c>
      <c r="J26" s="77">
        <f t="shared" si="1"/>
        <v>0</v>
      </c>
      <c r="K26" s="85">
        <v>0</v>
      </c>
      <c r="L26" s="77">
        <v>0</v>
      </c>
      <c r="N26" s="120">
        <v>0</v>
      </c>
      <c r="O26" s="14">
        <f t="shared" si="0"/>
        <v>0</v>
      </c>
    </row>
    <row r="27" spans="1:15" s="15" customFormat="1" ht="12.75" customHeight="1" x14ac:dyDescent="0.4">
      <c r="A27" s="260" t="str">
        <f>'CONTRACT TOTAL'!A27:B27</f>
        <v>Position Title (Employee Classification) 10</v>
      </c>
      <c r="B27" s="260"/>
      <c r="C27" s="77">
        <v>0</v>
      </c>
      <c r="D27" s="77">
        <v>0</v>
      </c>
      <c r="E27" s="85">
        <v>0</v>
      </c>
      <c r="F27" s="85">
        <v>0</v>
      </c>
      <c r="G27" s="61">
        <v>0</v>
      </c>
      <c r="H27" s="61">
        <v>0</v>
      </c>
      <c r="I27" s="61">
        <v>0</v>
      </c>
      <c r="J27" s="77">
        <f t="shared" si="1"/>
        <v>0</v>
      </c>
      <c r="K27" s="85">
        <v>0</v>
      </c>
      <c r="L27" s="77">
        <v>0</v>
      </c>
      <c r="N27" s="120">
        <v>0</v>
      </c>
      <c r="O27" s="14">
        <f t="shared" si="0"/>
        <v>0</v>
      </c>
    </row>
    <row r="28" spans="1:15" s="15" customFormat="1" ht="12.75" customHeight="1" x14ac:dyDescent="0.4">
      <c r="A28" s="260" t="str">
        <f>'CONTRACT TOTAL'!A28:B28</f>
        <v>Position Title (Employee Classification) 11</v>
      </c>
      <c r="B28" s="260"/>
      <c r="C28" s="77">
        <v>0</v>
      </c>
      <c r="D28" s="77">
        <v>0</v>
      </c>
      <c r="E28" s="85">
        <v>0</v>
      </c>
      <c r="F28" s="85">
        <v>0</v>
      </c>
      <c r="G28" s="61">
        <v>0</v>
      </c>
      <c r="H28" s="61">
        <v>0</v>
      </c>
      <c r="I28" s="61">
        <v>0</v>
      </c>
      <c r="J28" s="77">
        <f t="shared" si="1"/>
        <v>0</v>
      </c>
      <c r="K28" s="85">
        <v>0</v>
      </c>
      <c r="L28" s="77">
        <v>0</v>
      </c>
      <c r="N28" s="120">
        <v>0</v>
      </c>
      <c r="O28" s="14">
        <f t="shared" si="0"/>
        <v>0</v>
      </c>
    </row>
    <row r="29" spans="1:15" s="15" customFormat="1" ht="12.75" customHeight="1" x14ac:dyDescent="0.4">
      <c r="A29" s="260" t="str">
        <f>'CONTRACT TOTAL'!A29:B29</f>
        <v>Position Title (Employee Classification) 12</v>
      </c>
      <c r="B29" s="260"/>
      <c r="C29" s="77">
        <v>0</v>
      </c>
      <c r="D29" s="77">
        <v>0</v>
      </c>
      <c r="E29" s="85">
        <v>0</v>
      </c>
      <c r="F29" s="85">
        <v>0</v>
      </c>
      <c r="G29" s="61">
        <v>0</v>
      </c>
      <c r="H29" s="61">
        <v>0</v>
      </c>
      <c r="I29" s="61">
        <v>0</v>
      </c>
      <c r="J29" s="77">
        <f t="shared" si="1"/>
        <v>0</v>
      </c>
      <c r="K29" s="85">
        <v>0</v>
      </c>
      <c r="L29" s="77">
        <v>0</v>
      </c>
      <c r="N29" s="120">
        <v>0</v>
      </c>
      <c r="O29" s="14">
        <f t="shared" si="0"/>
        <v>0</v>
      </c>
    </row>
    <row r="30" spans="1:15" s="15" customFormat="1" ht="12.75" customHeight="1" x14ac:dyDescent="0.4">
      <c r="A30" s="260" t="str">
        <f>'CONTRACT TOTAL'!A30:B30</f>
        <v>Position Title (Employee Classification) 13</v>
      </c>
      <c r="B30" s="260"/>
      <c r="C30" s="106">
        <v>0</v>
      </c>
      <c r="D30" s="106">
        <v>0</v>
      </c>
      <c r="E30" s="106">
        <v>0</v>
      </c>
      <c r="F30" s="106">
        <v>0</v>
      </c>
      <c r="G30" s="61">
        <v>0</v>
      </c>
      <c r="H30" s="61">
        <v>0</v>
      </c>
      <c r="I30" s="61">
        <v>0</v>
      </c>
      <c r="J30" s="106">
        <f>E30+G30+H30+I30</f>
        <v>0</v>
      </c>
      <c r="K30" s="106">
        <v>0</v>
      </c>
      <c r="L30" s="106">
        <v>0</v>
      </c>
      <c r="N30" s="120">
        <v>0</v>
      </c>
      <c r="O30" s="14">
        <f t="shared" si="0"/>
        <v>0</v>
      </c>
    </row>
    <row r="31" spans="1:15" s="15" customFormat="1" ht="12.75" customHeight="1" x14ac:dyDescent="0.4">
      <c r="A31" s="260" t="str">
        <f>'CONTRACT TOTAL'!A31:B31</f>
        <v>Position Title (Employee Classification) 14</v>
      </c>
      <c r="B31" s="260"/>
      <c r="C31" s="134">
        <v>0</v>
      </c>
      <c r="D31" s="134">
        <v>0</v>
      </c>
      <c r="E31" s="134">
        <v>0</v>
      </c>
      <c r="F31" s="134">
        <v>0</v>
      </c>
      <c r="G31" s="61">
        <v>0</v>
      </c>
      <c r="H31" s="61">
        <v>0</v>
      </c>
      <c r="I31" s="61">
        <v>0</v>
      </c>
      <c r="J31" s="134">
        <f>E31+G31+H31+I31</f>
        <v>0</v>
      </c>
      <c r="K31" s="134">
        <v>0</v>
      </c>
      <c r="L31" s="134">
        <v>0</v>
      </c>
      <c r="N31" s="134">
        <v>0</v>
      </c>
      <c r="O31" s="14">
        <f t="shared" si="0"/>
        <v>0</v>
      </c>
    </row>
    <row r="32" spans="1:15" s="15" customFormat="1" ht="12.75" customHeight="1" x14ac:dyDescent="0.4">
      <c r="A32" s="260" t="str">
        <f>'CONTRACT TOTAL'!A32:B32</f>
        <v>Position Title (Employee Classification) 15</v>
      </c>
      <c r="B32" s="260"/>
      <c r="C32" s="134">
        <v>0</v>
      </c>
      <c r="D32" s="134">
        <v>0</v>
      </c>
      <c r="E32" s="134">
        <v>0</v>
      </c>
      <c r="F32" s="134">
        <v>0</v>
      </c>
      <c r="G32" s="61">
        <v>0</v>
      </c>
      <c r="H32" s="61">
        <v>0</v>
      </c>
      <c r="I32" s="61">
        <v>0</v>
      </c>
      <c r="J32" s="134">
        <f>E32+G32+H32+I32</f>
        <v>0</v>
      </c>
      <c r="K32" s="134">
        <v>0</v>
      </c>
      <c r="L32" s="134">
        <v>0</v>
      </c>
      <c r="N32" s="134">
        <v>0</v>
      </c>
      <c r="O32" s="14">
        <f t="shared" si="0"/>
        <v>0</v>
      </c>
    </row>
    <row r="33" spans="1:15" s="15" customFormat="1" ht="12.75" customHeight="1" x14ac:dyDescent="0.4">
      <c r="A33" s="260" t="str">
        <f>'CONTRACT TOTAL'!A33:B33</f>
        <v>Position Title (Employee Classification) 16</v>
      </c>
      <c r="B33" s="260"/>
      <c r="C33" s="147">
        <v>0</v>
      </c>
      <c r="D33" s="147">
        <v>0</v>
      </c>
      <c r="E33" s="147">
        <v>0</v>
      </c>
      <c r="F33" s="147">
        <v>0</v>
      </c>
      <c r="G33" s="61">
        <v>0</v>
      </c>
      <c r="H33" s="61">
        <v>0</v>
      </c>
      <c r="I33" s="61">
        <v>0</v>
      </c>
      <c r="J33" s="147">
        <f>E33+G33+H33+I33</f>
        <v>0</v>
      </c>
      <c r="K33" s="147">
        <v>0</v>
      </c>
      <c r="L33" s="147">
        <v>0</v>
      </c>
      <c r="N33" s="147">
        <v>0</v>
      </c>
      <c r="O33" s="14">
        <f t="shared" si="0"/>
        <v>0</v>
      </c>
    </row>
    <row r="34" spans="1:15" s="15" customFormat="1" ht="12.75" customHeight="1" x14ac:dyDescent="0.4">
      <c r="A34" s="260" t="str">
        <f>'CONTRACT TOTAL'!A34:B34</f>
        <v>Position Title (Employee Classification) 17</v>
      </c>
      <c r="B34" s="260"/>
      <c r="C34" s="147">
        <v>0</v>
      </c>
      <c r="D34" s="147">
        <v>0</v>
      </c>
      <c r="E34" s="147">
        <v>0</v>
      </c>
      <c r="F34" s="147">
        <v>0</v>
      </c>
      <c r="G34" s="61">
        <v>0</v>
      </c>
      <c r="H34" s="61">
        <v>0</v>
      </c>
      <c r="I34" s="61">
        <v>0</v>
      </c>
      <c r="J34" s="147">
        <f>E34+G34+H34+I34</f>
        <v>0</v>
      </c>
      <c r="K34" s="147">
        <v>0</v>
      </c>
      <c r="L34" s="147">
        <v>0</v>
      </c>
      <c r="N34" s="147">
        <v>0</v>
      </c>
      <c r="O34" s="14">
        <f t="shared" si="0"/>
        <v>0</v>
      </c>
    </row>
    <row r="35" spans="1:15" s="15" customFormat="1" ht="12.75" x14ac:dyDescent="0.4">
      <c r="A35" s="260" t="str">
        <f>'CONTRACT TOTAL'!A35:B35</f>
        <v>Position Title (Employee Classification) 18</v>
      </c>
      <c r="B35" s="260"/>
      <c r="C35" s="124">
        <v>0</v>
      </c>
      <c r="D35" s="124">
        <v>0</v>
      </c>
      <c r="E35" s="124">
        <v>0</v>
      </c>
      <c r="F35" s="124">
        <v>0</v>
      </c>
      <c r="G35" s="61">
        <v>0</v>
      </c>
      <c r="H35" s="61">
        <v>0</v>
      </c>
      <c r="I35" s="61">
        <v>0</v>
      </c>
      <c r="J35" s="124">
        <v>0</v>
      </c>
      <c r="K35" s="124">
        <v>0</v>
      </c>
      <c r="L35" s="124">
        <v>0</v>
      </c>
      <c r="N35" s="124">
        <v>0</v>
      </c>
      <c r="O35" s="14">
        <f t="shared" si="0"/>
        <v>0</v>
      </c>
    </row>
    <row r="36" spans="1:15" s="15" customFormat="1" ht="12.75" x14ac:dyDescent="0.4">
      <c r="A36" s="259" t="s">
        <v>47</v>
      </c>
      <c r="B36" s="259"/>
      <c r="C36" s="80">
        <f>SUM(C18:C35)</f>
        <v>0</v>
      </c>
      <c r="D36" s="90">
        <f t="shared" ref="D36:N36" si="2">SUM(D18:D35)</f>
        <v>0</v>
      </c>
      <c r="E36" s="90">
        <f t="shared" si="2"/>
        <v>0</v>
      </c>
      <c r="F36" s="90">
        <f t="shared" si="2"/>
        <v>0</v>
      </c>
      <c r="G36" s="90">
        <f t="shared" si="2"/>
        <v>0</v>
      </c>
      <c r="H36" s="90">
        <f t="shared" si="2"/>
        <v>0</v>
      </c>
      <c r="I36" s="90">
        <f t="shared" si="2"/>
        <v>0</v>
      </c>
      <c r="J36" s="90">
        <f t="shared" si="2"/>
        <v>0</v>
      </c>
      <c r="K36" s="90">
        <f t="shared" si="2"/>
        <v>0</v>
      </c>
      <c r="L36" s="90">
        <f t="shared" si="2"/>
        <v>0</v>
      </c>
      <c r="N36" s="90">
        <f t="shared" si="2"/>
        <v>0</v>
      </c>
      <c r="O36" s="24">
        <f>SUM(O18:O29)</f>
        <v>0</v>
      </c>
    </row>
    <row r="37" spans="1:15" s="15" customFormat="1" ht="12.75" x14ac:dyDescent="0.4">
      <c r="A37" s="260"/>
      <c r="B37" s="260"/>
      <c r="C37" s="77"/>
      <c r="D37" s="77"/>
      <c r="E37" s="77"/>
      <c r="F37" s="77"/>
      <c r="G37" s="77"/>
      <c r="H37" s="77"/>
      <c r="I37" s="77"/>
      <c r="J37" s="77"/>
      <c r="K37" s="85"/>
      <c r="L37" s="77"/>
      <c r="N37" s="120"/>
      <c r="O37" s="14"/>
    </row>
    <row r="38" spans="1:15" s="25" customFormat="1" x14ac:dyDescent="0.4">
      <c r="A38" s="265" t="s">
        <v>48</v>
      </c>
      <c r="B38" s="265"/>
      <c r="C38" s="77"/>
      <c r="D38" s="77"/>
      <c r="E38" s="77"/>
      <c r="F38" s="77"/>
      <c r="G38" s="77"/>
      <c r="H38" s="77"/>
      <c r="I38" s="77"/>
      <c r="J38" s="77"/>
      <c r="K38" s="85"/>
      <c r="L38" s="77"/>
      <c r="N38" s="120"/>
      <c r="O38" s="14"/>
    </row>
    <row r="39" spans="1:15" s="15" customFormat="1" ht="12.75" customHeight="1" x14ac:dyDescent="0.4">
      <c r="A39" s="260" t="str">
        <f>'CONTRACT TOTAL'!A39:B39</f>
        <v>Position Title (Employee Classification) 1</v>
      </c>
      <c r="B39" s="260"/>
      <c r="C39" s="77">
        <v>0</v>
      </c>
      <c r="D39" s="77">
        <v>0</v>
      </c>
      <c r="E39" s="85">
        <v>0</v>
      </c>
      <c r="F39" s="85">
        <v>0</v>
      </c>
      <c r="G39" s="61">
        <v>0</v>
      </c>
      <c r="H39" s="61">
        <v>0</v>
      </c>
      <c r="I39" s="61">
        <v>0</v>
      </c>
      <c r="J39" s="77">
        <f>E39+G39+H39+I39</f>
        <v>0</v>
      </c>
      <c r="K39" s="85">
        <v>0</v>
      </c>
      <c r="L39" s="77">
        <v>0</v>
      </c>
      <c r="N39" s="120">
        <v>0</v>
      </c>
      <c r="O39" s="14">
        <f t="shared" ref="O39:O56" si="3">C39-N39</f>
        <v>0</v>
      </c>
    </row>
    <row r="40" spans="1:15" s="15" customFormat="1" ht="12.75" customHeight="1" x14ac:dyDescent="0.4">
      <c r="A40" s="260" t="str">
        <f>'CONTRACT TOTAL'!A40:B40</f>
        <v>Position Title (Employee Classification) 2</v>
      </c>
      <c r="B40" s="260"/>
      <c r="C40" s="77">
        <v>0</v>
      </c>
      <c r="D40" s="77">
        <v>0</v>
      </c>
      <c r="E40" s="85">
        <v>0</v>
      </c>
      <c r="F40" s="85">
        <v>0</v>
      </c>
      <c r="G40" s="61">
        <v>0</v>
      </c>
      <c r="H40" s="61">
        <v>0</v>
      </c>
      <c r="I40" s="61">
        <v>0</v>
      </c>
      <c r="J40" s="77">
        <f t="shared" ref="J40:J50" si="4">E40+G40+H40+I40</f>
        <v>0</v>
      </c>
      <c r="K40" s="85">
        <v>0</v>
      </c>
      <c r="L40" s="77">
        <v>0</v>
      </c>
      <c r="N40" s="120">
        <v>0</v>
      </c>
      <c r="O40" s="14">
        <f t="shared" si="3"/>
        <v>0</v>
      </c>
    </row>
    <row r="41" spans="1:15" s="15" customFormat="1" ht="12.75" customHeight="1" x14ac:dyDescent="0.4">
      <c r="A41" s="260" t="str">
        <f>'CONTRACT TOTAL'!A41:B41</f>
        <v>Position Title (Employee Classification) 3</v>
      </c>
      <c r="B41" s="260"/>
      <c r="C41" s="77">
        <v>0</v>
      </c>
      <c r="D41" s="77">
        <v>0</v>
      </c>
      <c r="E41" s="85">
        <v>0</v>
      </c>
      <c r="F41" s="85">
        <v>0</v>
      </c>
      <c r="G41" s="61">
        <v>0</v>
      </c>
      <c r="H41" s="61">
        <v>0</v>
      </c>
      <c r="I41" s="61">
        <v>0</v>
      </c>
      <c r="J41" s="77">
        <f t="shared" si="4"/>
        <v>0</v>
      </c>
      <c r="K41" s="85">
        <v>0</v>
      </c>
      <c r="L41" s="77">
        <v>0</v>
      </c>
      <c r="N41" s="120">
        <v>0</v>
      </c>
      <c r="O41" s="14">
        <f t="shared" si="3"/>
        <v>0</v>
      </c>
    </row>
    <row r="42" spans="1:15" s="15" customFormat="1" ht="12.75" x14ac:dyDescent="0.4">
      <c r="A42" s="260" t="str">
        <f>'CONTRACT TOTAL'!A42:B42</f>
        <v>Position Title (Employee Classification) 4</v>
      </c>
      <c r="B42" s="260"/>
      <c r="C42" s="77">
        <v>0</v>
      </c>
      <c r="D42" s="77">
        <v>0</v>
      </c>
      <c r="E42" s="85">
        <v>0</v>
      </c>
      <c r="F42" s="85">
        <v>0</v>
      </c>
      <c r="G42" s="61">
        <v>0</v>
      </c>
      <c r="H42" s="61">
        <v>0</v>
      </c>
      <c r="I42" s="61">
        <v>0</v>
      </c>
      <c r="J42" s="77">
        <f t="shared" si="4"/>
        <v>0</v>
      </c>
      <c r="K42" s="85">
        <v>0</v>
      </c>
      <c r="L42" s="77">
        <v>0</v>
      </c>
      <c r="N42" s="120">
        <v>0</v>
      </c>
      <c r="O42" s="14">
        <f t="shared" si="3"/>
        <v>0</v>
      </c>
    </row>
    <row r="43" spans="1:15" s="15" customFormat="1" ht="12.75" customHeight="1" x14ac:dyDescent="0.4">
      <c r="A43" s="260" t="str">
        <f>'CONTRACT TOTAL'!A43:B43</f>
        <v>Position Title (Employee Classification) 5</v>
      </c>
      <c r="B43" s="260"/>
      <c r="C43" s="77">
        <v>0</v>
      </c>
      <c r="D43" s="77">
        <v>0</v>
      </c>
      <c r="E43" s="85">
        <v>0</v>
      </c>
      <c r="F43" s="85">
        <v>0</v>
      </c>
      <c r="G43" s="61">
        <v>0</v>
      </c>
      <c r="H43" s="61">
        <v>0</v>
      </c>
      <c r="I43" s="61">
        <v>0</v>
      </c>
      <c r="J43" s="77">
        <f t="shared" si="4"/>
        <v>0</v>
      </c>
      <c r="K43" s="85">
        <v>0</v>
      </c>
      <c r="L43" s="77">
        <v>0</v>
      </c>
      <c r="N43" s="120">
        <v>0</v>
      </c>
      <c r="O43" s="14">
        <f t="shared" si="3"/>
        <v>0</v>
      </c>
    </row>
    <row r="44" spans="1:15" s="15" customFormat="1" ht="12.75" customHeight="1" x14ac:dyDescent="0.4">
      <c r="A44" s="260" t="str">
        <f>'CONTRACT TOTAL'!A44:B44</f>
        <v>Position Title (Employee Classification) 6</v>
      </c>
      <c r="B44" s="260"/>
      <c r="C44" s="77">
        <v>0</v>
      </c>
      <c r="D44" s="77">
        <v>0</v>
      </c>
      <c r="E44" s="85">
        <v>0</v>
      </c>
      <c r="F44" s="85">
        <v>0</v>
      </c>
      <c r="G44" s="61">
        <v>0</v>
      </c>
      <c r="H44" s="61">
        <v>0</v>
      </c>
      <c r="I44" s="61">
        <v>0</v>
      </c>
      <c r="J44" s="77">
        <f t="shared" si="4"/>
        <v>0</v>
      </c>
      <c r="K44" s="85">
        <v>0</v>
      </c>
      <c r="L44" s="77">
        <v>0</v>
      </c>
      <c r="N44" s="120">
        <v>0</v>
      </c>
      <c r="O44" s="14">
        <f t="shared" si="3"/>
        <v>0</v>
      </c>
    </row>
    <row r="45" spans="1:15" s="15" customFormat="1" ht="12.75" x14ac:dyDescent="0.4">
      <c r="A45" s="260" t="str">
        <f>'CONTRACT TOTAL'!A45:B45</f>
        <v>Position Title (Employee Classification) 7</v>
      </c>
      <c r="B45" s="260"/>
      <c r="C45" s="77">
        <v>0</v>
      </c>
      <c r="D45" s="77">
        <v>0</v>
      </c>
      <c r="E45" s="85">
        <v>0</v>
      </c>
      <c r="F45" s="85">
        <v>0</v>
      </c>
      <c r="G45" s="61">
        <v>0</v>
      </c>
      <c r="H45" s="61">
        <v>0</v>
      </c>
      <c r="I45" s="61">
        <v>0</v>
      </c>
      <c r="J45" s="77">
        <f t="shared" si="4"/>
        <v>0</v>
      </c>
      <c r="K45" s="85">
        <v>0</v>
      </c>
      <c r="L45" s="77">
        <v>0</v>
      </c>
      <c r="N45" s="120">
        <v>0</v>
      </c>
      <c r="O45" s="14">
        <f t="shared" si="3"/>
        <v>0</v>
      </c>
    </row>
    <row r="46" spans="1:15" s="15" customFormat="1" ht="12.75" customHeight="1" x14ac:dyDescent="0.4">
      <c r="A46" s="260" t="str">
        <f>'CONTRACT TOTAL'!A46:B46</f>
        <v>Position Title (Employee Classification) 8</v>
      </c>
      <c r="B46" s="260"/>
      <c r="C46" s="77">
        <v>0</v>
      </c>
      <c r="D46" s="77">
        <v>0</v>
      </c>
      <c r="E46" s="85">
        <v>0</v>
      </c>
      <c r="F46" s="85">
        <v>0</v>
      </c>
      <c r="G46" s="61">
        <v>0</v>
      </c>
      <c r="H46" s="61">
        <v>0</v>
      </c>
      <c r="I46" s="61">
        <v>0</v>
      </c>
      <c r="J46" s="77">
        <f t="shared" si="4"/>
        <v>0</v>
      </c>
      <c r="K46" s="85">
        <v>0</v>
      </c>
      <c r="L46" s="77">
        <v>0</v>
      </c>
      <c r="N46" s="120">
        <v>0</v>
      </c>
      <c r="O46" s="14">
        <f t="shared" si="3"/>
        <v>0</v>
      </c>
    </row>
    <row r="47" spans="1:15" s="15" customFormat="1" ht="12.75" customHeight="1" x14ac:dyDescent="0.4">
      <c r="A47" s="260" t="str">
        <f>'CONTRACT TOTAL'!A47:B47</f>
        <v>Position Title (Employee Classification) 9</v>
      </c>
      <c r="B47" s="260"/>
      <c r="C47" s="77">
        <v>0</v>
      </c>
      <c r="D47" s="77">
        <v>0</v>
      </c>
      <c r="E47" s="85">
        <v>0</v>
      </c>
      <c r="F47" s="85">
        <v>0</v>
      </c>
      <c r="G47" s="61">
        <v>0</v>
      </c>
      <c r="H47" s="61">
        <v>0</v>
      </c>
      <c r="I47" s="61">
        <v>0</v>
      </c>
      <c r="J47" s="77">
        <f t="shared" si="4"/>
        <v>0</v>
      </c>
      <c r="K47" s="85">
        <v>0</v>
      </c>
      <c r="L47" s="77">
        <v>0</v>
      </c>
      <c r="N47" s="120">
        <v>0</v>
      </c>
      <c r="O47" s="14">
        <f t="shared" si="3"/>
        <v>0</v>
      </c>
    </row>
    <row r="48" spans="1:15" s="15" customFormat="1" ht="12.75" customHeight="1" x14ac:dyDescent="0.4">
      <c r="A48" s="260" t="str">
        <f>'CONTRACT TOTAL'!A48:B48</f>
        <v>Position Title (Employee Classification) 10</v>
      </c>
      <c r="B48" s="260"/>
      <c r="C48" s="77">
        <v>0</v>
      </c>
      <c r="D48" s="77">
        <v>0</v>
      </c>
      <c r="E48" s="85">
        <v>0</v>
      </c>
      <c r="F48" s="85">
        <v>0</v>
      </c>
      <c r="G48" s="61">
        <v>0</v>
      </c>
      <c r="H48" s="61">
        <v>0</v>
      </c>
      <c r="I48" s="61">
        <v>0</v>
      </c>
      <c r="J48" s="77">
        <f t="shared" si="4"/>
        <v>0</v>
      </c>
      <c r="K48" s="85">
        <v>0</v>
      </c>
      <c r="L48" s="77">
        <v>0</v>
      </c>
      <c r="N48" s="120">
        <v>0</v>
      </c>
      <c r="O48" s="14">
        <f t="shared" si="3"/>
        <v>0</v>
      </c>
    </row>
    <row r="49" spans="1:15" s="15" customFormat="1" ht="12.75" customHeight="1" x14ac:dyDescent="0.4">
      <c r="A49" s="260" t="str">
        <f>'CONTRACT TOTAL'!A49:B49</f>
        <v>Position Title (Employee Classification) 11</v>
      </c>
      <c r="B49" s="260"/>
      <c r="C49" s="77">
        <v>0</v>
      </c>
      <c r="D49" s="77">
        <v>0</v>
      </c>
      <c r="E49" s="85">
        <v>0</v>
      </c>
      <c r="F49" s="85">
        <v>0</v>
      </c>
      <c r="G49" s="61">
        <v>0</v>
      </c>
      <c r="H49" s="61">
        <v>0</v>
      </c>
      <c r="I49" s="61">
        <v>0</v>
      </c>
      <c r="J49" s="77">
        <f t="shared" si="4"/>
        <v>0</v>
      </c>
      <c r="K49" s="85">
        <v>0</v>
      </c>
      <c r="L49" s="77">
        <v>0</v>
      </c>
      <c r="N49" s="120">
        <v>0</v>
      </c>
      <c r="O49" s="14">
        <f t="shared" si="3"/>
        <v>0</v>
      </c>
    </row>
    <row r="50" spans="1:15" s="15" customFormat="1" ht="12.75" customHeight="1" x14ac:dyDescent="0.4">
      <c r="A50" s="260" t="str">
        <f>'CONTRACT TOTAL'!A50:B50</f>
        <v>Position Title (Employee Classification) 12</v>
      </c>
      <c r="B50" s="260"/>
      <c r="C50" s="77">
        <v>0</v>
      </c>
      <c r="D50" s="77">
        <v>0</v>
      </c>
      <c r="E50" s="85">
        <v>0</v>
      </c>
      <c r="F50" s="85">
        <v>0</v>
      </c>
      <c r="G50" s="61">
        <v>0</v>
      </c>
      <c r="H50" s="61">
        <v>0</v>
      </c>
      <c r="I50" s="61">
        <v>0</v>
      </c>
      <c r="J50" s="77">
        <f t="shared" si="4"/>
        <v>0</v>
      </c>
      <c r="K50" s="85">
        <v>0</v>
      </c>
      <c r="L50" s="77">
        <v>0</v>
      </c>
      <c r="N50" s="120">
        <v>0</v>
      </c>
      <c r="O50" s="14">
        <f t="shared" si="3"/>
        <v>0</v>
      </c>
    </row>
    <row r="51" spans="1:15" s="15" customFormat="1" ht="12.75" customHeight="1" x14ac:dyDescent="0.4">
      <c r="A51" s="260" t="str">
        <f>'CONTRACT TOTAL'!A51:B51</f>
        <v>Position Title (Employee Classification) 13</v>
      </c>
      <c r="B51" s="260"/>
      <c r="C51" s="106">
        <v>0</v>
      </c>
      <c r="D51" s="106">
        <v>0</v>
      </c>
      <c r="E51" s="106">
        <v>0</v>
      </c>
      <c r="F51" s="106">
        <v>0</v>
      </c>
      <c r="G51" s="61">
        <v>0</v>
      </c>
      <c r="H51" s="61">
        <v>0</v>
      </c>
      <c r="I51" s="61">
        <v>0</v>
      </c>
      <c r="J51" s="106">
        <f>E51+G51+H51+I51</f>
        <v>0</v>
      </c>
      <c r="K51" s="106">
        <v>0</v>
      </c>
      <c r="L51" s="106">
        <v>0</v>
      </c>
      <c r="N51" s="120">
        <v>0</v>
      </c>
      <c r="O51" s="14">
        <f t="shared" si="3"/>
        <v>0</v>
      </c>
    </row>
    <row r="52" spans="1:15" s="15" customFormat="1" ht="12.75" customHeight="1" x14ac:dyDescent="0.4">
      <c r="A52" s="260" t="str">
        <f>'CONTRACT TOTAL'!A52:B52</f>
        <v>Position Title (Employee Classification) 14</v>
      </c>
      <c r="B52" s="260"/>
      <c r="C52" s="134">
        <v>0</v>
      </c>
      <c r="D52" s="134">
        <v>0</v>
      </c>
      <c r="E52" s="134">
        <v>0</v>
      </c>
      <c r="F52" s="134">
        <v>0</v>
      </c>
      <c r="G52" s="61">
        <v>0</v>
      </c>
      <c r="H52" s="61">
        <v>0</v>
      </c>
      <c r="I52" s="61">
        <v>0</v>
      </c>
      <c r="J52" s="134">
        <f>E52+G52+H52+I52</f>
        <v>0</v>
      </c>
      <c r="K52" s="134">
        <v>0</v>
      </c>
      <c r="L52" s="134">
        <v>0</v>
      </c>
      <c r="N52" s="134">
        <v>0</v>
      </c>
      <c r="O52" s="14">
        <f t="shared" si="3"/>
        <v>0</v>
      </c>
    </row>
    <row r="53" spans="1:15" s="15" customFormat="1" ht="12.75" customHeight="1" x14ac:dyDescent="0.4">
      <c r="A53" s="260" t="str">
        <f>'CONTRACT TOTAL'!A53:B53</f>
        <v>Position Title (Employee Classification) 15</v>
      </c>
      <c r="B53" s="260"/>
      <c r="C53" s="134">
        <v>0</v>
      </c>
      <c r="D53" s="134">
        <v>0</v>
      </c>
      <c r="E53" s="134">
        <v>0</v>
      </c>
      <c r="F53" s="134">
        <v>0</v>
      </c>
      <c r="G53" s="61">
        <v>0</v>
      </c>
      <c r="H53" s="61">
        <v>0</v>
      </c>
      <c r="I53" s="61">
        <v>0</v>
      </c>
      <c r="J53" s="134">
        <f>E53+G53+H53+I53</f>
        <v>0</v>
      </c>
      <c r="K53" s="134">
        <v>0</v>
      </c>
      <c r="L53" s="134">
        <v>0</v>
      </c>
      <c r="N53" s="134">
        <v>0</v>
      </c>
      <c r="O53" s="14">
        <f t="shared" si="3"/>
        <v>0</v>
      </c>
    </row>
    <row r="54" spans="1:15" s="15" customFormat="1" ht="12.75" customHeight="1" x14ac:dyDescent="0.4">
      <c r="A54" s="260" t="str">
        <f>'CONTRACT TOTAL'!A54:B54</f>
        <v>Position Title (Employee Classification) 16</v>
      </c>
      <c r="B54" s="260"/>
      <c r="C54" s="147">
        <v>0</v>
      </c>
      <c r="D54" s="147">
        <v>0</v>
      </c>
      <c r="E54" s="147">
        <v>0</v>
      </c>
      <c r="F54" s="147">
        <v>0</v>
      </c>
      <c r="G54" s="61">
        <v>0</v>
      </c>
      <c r="H54" s="61">
        <v>0</v>
      </c>
      <c r="I54" s="61">
        <v>0</v>
      </c>
      <c r="J54" s="147">
        <f>E54+G54+H54+I54</f>
        <v>0</v>
      </c>
      <c r="K54" s="147">
        <v>0</v>
      </c>
      <c r="L54" s="147">
        <v>0</v>
      </c>
      <c r="N54" s="147">
        <v>0</v>
      </c>
      <c r="O54" s="13">
        <f t="shared" si="3"/>
        <v>0</v>
      </c>
    </row>
    <row r="55" spans="1:15" s="15" customFormat="1" ht="12.75" customHeight="1" x14ac:dyDescent="0.4">
      <c r="A55" s="260" t="str">
        <f>'CONTRACT TOTAL'!A55:B55</f>
        <v>Position Title (Employee Classification) 17</v>
      </c>
      <c r="B55" s="260"/>
      <c r="C55" s="147">
        <v>0</v>
      </c>
      <c r="D55" s="147">
        <v>0</v>
      </c>
      <c r="E55" s="147">
        <v>0</v>
      </c>
      <c r="F55" s="147">
        <v>0</v>
      </c>
      <c r="G55" s="61">
        <v>0</v>
      </c>
      <c r="H55" s="61">
        <v>0</v>
      </c>
      <c r="I55" s="61">
        <v>0</v>
      </c>
      <c r="J55" s="147">
        <f>E55+G55+H55+I55</f>
        <v>0</v>
      </c>
      <c r="K55" s="147">
        <v>0</v>
      </c>
      <c r="L55" s="147">
        <v>0</v>
      </c>
      <c r="N55" s="147">
        <v>0</v>
      </c>
      <c r="O55" s="13">
        <f t="shared" si="3"/>
        <v>0</v>
      </c>
    </row>
    <row r="56" spans="1:15" s="15" customFormat="1" ht="12.75" x14ac:dyDescent="0.4">
      <c r="A56" s="260" t="str">
        <f>'CONTRACT TOTAL'!A56:B56</f>
        <v>Position Title (Employee Classification) 18</v>
      </c>
      <c r="B56" s="260"/>
      <c r="C56" s="124">
        <v>0</v>
      </c>
      <c r="D56" s="124">
        <v>0</v>
      </c>
      <c r="E56" s="124">
        <v>0</v>
      </c>
      <c r="F56" s="124">
        <v>0</v>
      </c>
      <c r="G56" s="61">
        <v>0</v>
      </c>
      <c r="H56" s="61">
        <v>0</v>
      </c>
      <c r="I56" s="61">
        <v>0</v>
      </c>
      <c r="J56" s="124">
        <v>0</v>
      </c>
      <c r="K56" s="124">
        <v>0</v>
      </c>
      <c r="L56" s="124">
        <v>0</v>
      </c>
      <c r="N56" s="124">
        <v>0</v>
      </c>
      <c r="O56" s="13">
        <f t="shared" si="3"/>
        <v>0</v>
      </c>
    </row>
    <row r="57" spans="1:15" s="15" customFormat="1" ht="12.75" x14ac:dyDescent="0.4">
      <c r="A57" s="259" t="s">
        <v>47</v>
      </c>
      <c r="B57" s="259"/>
      <c r="C57" s="80">
        <f>SUM(C39:C56)</f>
        <v>0</v>
      </c>
      <c r="D57" s="90">
        <f t="shared" ref="D57:N57" si="5">SUM(D39:D56)</f>
        <v>0</v>
      </c>
      <c r="E57" s="90">
        <f t="shared" si="5"/>
        <v>0</v>
      </c>
      <c r="F57" s="90">
        <f t="shared" si="5"/>
        <v>0</v>
      </c>
      <c r="G57" s="90">
        <f t="shared" si="5"/>
        <v>0</v>
      </c>
      <c r="H57" s="90">
        <f t="shared" si="5"/>
        <v>0</v>
      </c>
      <c r="I57" s="90">
        <f t="shared" si="5"/>
        <v>0</v>
      </c>
      <c r="J57" s="90">
        <f t="shared" si="5"/>
        <v>0</v>
      </c>
      <c r="K57" s="90">
        <f t="shared" si="5"/>
        <v>0</v>
      </c>
      <c r="L57" s="90">
        <f t="shared" si="5"/>
        <v>0</v>
      </c>
      <c r="N57" s="90">
        <f t="shared" si="5"/>
        <v>0</v>
      </c>
      <c r="O57" s="24">
        <f>SUM(O39:O50)</f>
        <v>0</v>
      </c>
    </row>
    <row r="58" spans="1:15" s="15" customFormat="1" ht="12.75" x14ac:dyDescent="0.4">
      <c r="A58" s="260"/>
      <c r="B58" s="260"/>
      <c r="C58" s="77"/>
      <c r="D58" s="77"/>
      <c r="E58" s="77"/>
      <c r="F58" s="77"/>
      <c r="G58" s="77"/>
      <c r="H58" s="77"/>
      <c r="I58" s="77"/>
      <c r="J58" s="77"/>
      <c r="K58" s="85"/>
      <c r="L58" s="77"/>
      <c r="N58" s="120"/>
      <c r="O58" s="14"/>
    </row>
    <row r="59" spans="1:15" s="15" customFormat="1" x14ac:dyDescent="0.4">
      <c r="A59" s="265" t="s">
        <v>49</v>
      </c>
      <c r="B59" s="265"/>
      <c r="C59" s="77"/>
      <c r="D59" s="77"/>
      <c r="E59" s="77"/>
      <c r="F59" s="77"/>
      <c r="G59" s="77"/>
      <c r="H59" s="77"/>
      <c r="I59" s="77"/>
      <c r="J59" s="77"/>
      <c r="K59" s="85"/>
      <c r="L59" s="77"/>
      <c r="N59" s="120"/>
      <c r="O59" s="14"/>
    </row>
    <row r="60" spans="1:15" s="15" customFormat="1" ht="12.75" customHeight="1" x14ac:dyDescent="0.4">
      <c r="A60" s="260" t="str">
        <f>'CONTRACT TOTAL'!A60:B60</f>
        <v>Position Title (Employee Classification) 1</v>
      </c>
      <c r="B60" s="260"/>
      <c r="C60" s="76">
        <v>0</v>
      </c>
      <c r="D60" s="76">
        <v>0</v>
      </c>
      <c r="E60" s="83">
        <v>0</v>
      </c>
      <c r="F60" s="83">
        <v>0</v>
      </c>
      <c r="G60" s="63">
        <v>0</v>
      </c>
      <c r="H60" s="63">
        <v>0</v>
      </c>
      <c r="I60" s="63">
        <v>0</v>
      </c>
      <c r="J60" s="76">
        <f t="shared" ref="J60:J71" si="6">E60+G60+H60+I60</f>
        <v>0</v>
      </c>
      <c r="K60" s="83">
        <v>0</v>
      </c>
      <c r="L60" s="76">
        <v>0</v>
      </c>
      <c r="N60" s="83">
        <v>0</v>
      </c>
      <c r="O60" s="18">
        <f t="shared" ref="O60:O77" si="7">C60-N60</f>
        <v>0</v>
      </c>
    </row>
    <row r="61" spans="1:15" s="15" customFormat="1" ht="12.75" customHeight="1" x14ac:dyDescent="0.4">
      <c r="A61" s="260" t="str">
        <f>'CONTRACT TOTAL'!A61:B61</f>
        <v>Position Title (Employee Classification) 2</v>
      </c>
      <c r="B61" s="260"/>
      <c r="C61" s="76">
        <v>0</v>
      </c>
      <c r="D61" s="76">
        <v>0</v>
      </c>
      <c r="E61" s="83">
        <v>0</v>
      </c>
      <c r="F61" s="83">
        <v>0</v>
      </c>
      <c r="G61" s="63">
        <v>0</v>
      </c>
      <c r="H61" s="63">
        <v>0</v>
      </c>
      <c r="I61" s="63">
        <v>0</v>
      </c>
      <c r="J61" s="76">
        <f t="shared" si="6"/>
        <v>0</v>
      </c>
      <c r="K61" s="83">
        <v>0</v>
      </c>
      <c r="L61" s="76">
        <v>0</v>
      </c>
      <c r="N61" s="83">
        <v>0</v>
      </c>
      <c r="O61" s="18">
        <f t="shared" si="7"/>
        <v>0</v>
      </c>
    </row>
    <row r="62" spans="1:15" s="15" customFormat="1" ht="12.75" customHeight="1" x14ac:dyDescent="0.4">
      <c r="A62" s="260" t="str">
        <f>'CONTRACT TOTAL'!A62:B62</f>
        <v>Position Title (Employee Classification) 3</v>
      </c>
      <c r="B62" s="260"/>
      <c r="C62" s="76">
        <v>0</v>
      </c>
      <c r="D62" s="76">
        <v>0</v>
      </c>
      <c r="E62" s="83">
        <v>0</v>
      </c>
      <c r="F62" s="83">
        <v>0</v>
      </c>
      <c r="G62" s="63">
        <v>0</v>
      </c>
      <c r="H62" s="63">
        <v>0</v>
      </c>
      <c r="I62" s="63">
        <v>0</v>
      </c>
      <c r="J62" s="76">
        <f t="shared" si="6"/>
        <v>0</v>
      </c>
      <c r="K62" s="83">
        <v>0</v>
      </c>
      <c r="L62" s="76">
        <v>0</v>
      </c>
      <c r="N62" s="83">
        <v>0</v>
      </c>
      <c r="O62" s="18">
        <f t="shared" si="7"/>
        <v>0</v>
      </c>
    </row>
    <row r="63" spans="1:15" s="15" customFormat="1" ht="12.75" x14ac:dyDescent="0.4">
      <c r="A63" s="260" t="str">
        <f>'CONTRACT TOTAL'!A63:B63</f>
        <v>Position Title (Employee Classification) 4</v>
      </c>
      <c r="B63" s="260"/>
      <c r="C63" s="76">
        <v>0</v>
      </c>
      <c r="D63" s="76">
        <v>0</v>
      </c>
      <c r="E63" s="83">
        <v>0</v>
      </c>
      <c r="F63" s="83">
        <v>0</v>
      </c>
      <c r="G63" s="63">
        <v>0</v>
      </c>
      <c r="H63" s="63">
        <v>0</v>
      </c>
      <c r="I63" s="63">
        <v>0</v>
      </c>
      <c r="J63" s="76">
        <f t="shared" si="6"/>
        <v>0</v>
      </c>
      <c r="K63" s="83">
        <v>0</v>
      </c>
      <c r="L63" s="76">
        <v>0</v>
      </c>
      <c r="N63" s="83">
        <v>0</v>
      </c>
      <c r="O63" s="18">
        <f t="shared" si="7"/>
        <v>0</v>
      </c>
    </row>
    <row r="64" spans="1:15" s="15" customFormat="1" ht="12.75" customHeight="1" x14ac:dyDescent="0.4">
      <c r="A64" s="260" t="str">
        <f>'CONTRACT TOTAL'!A64:B64</f>
        <v>Position Title (Employee Classification) 5</v>
      </c>
      <c r="B64" s="260"/>
      <c r="C64" s="76">
        <v>0</v>
      </c>
      <c r="D64" s="76">
        <v>0</v>
      </c>
      <c r="E64" s="76">
        <v>0</v>
      </c>
      <c r="F64" s="76">
        <v>0</v>
      </c>
      <c r="G64" s="63">
        <v>0</v>
      </c>
      <c r="H64" s="63">
        <v>0</v>
      </c>
      <c r="I64" s="63">
        <v>0</v>
      </c>
      <c r="J64" s="76">
        <f t="shared" si="6"/>
        <v>0</v>
      </c>
      <c r="K64" s="83">
        <v>0</v>
      </c>
      <c r="L64" s="76">
        <v>0</v>
      </c>
      <c r="N64" s="83">
        <v>0</v>
      </c>
      <c r="O64" s="18">
        <f t="shared" si="7"/>
        <v>0</v>
      </c>
    </row>
    <row r="65" spans="1:16" s="15" customFormat="1" ht="12.75" customHeight="1" x14ac:dyDescent="0.4">
      <c r="A65" s="260" t="str">
        <f>'CONTRACT TOTAL'!A65:B65</f>
        <v>Position Title (Employee Classification) 6</v>
      </c>
      <c r="B65" s="260"/>
      <c r="C65" s="76">
        <v>0</v>
      </c>
      <c r="D65" s="76">
        <v>0</v>
      </c>
      <c r="E65" s="83">
        <v>0</v>
      </c>
      <c r="F65" s="83">
        <v>0</v>
      </c>
      <c r="G65" s="63">
        <v>0</v>
      </c>
      <c r="H65" s="63">
        <v>0</v>
      </c>
      <c r="I65" s="63">
        <v>0</v>
      </c>
      <c r="J65" s="76">
        <f t="shared" si="6"/>
        <v>0</v>
      </c>
      <c r="K65" s="83">
        <v>0</v>
      </c>
      <c r="L65" s="76">
        <v>0</v>
      </c>
      <c r="N65" s="83">
        <v>0</v>
      </c>
      <c r="O65" s="18">
        <f t="shared" si="7"/>
        <v>0</v>
      </c>
      <c r="P65" s="30"/>
    </row>
    <row r="66" spans="1:16" s="15" customFormat="1" ht="12.75" x14ac:dyDescent="0.4">
      <c r="A66" s="260" t="str">
        <f>'CONTRACT TOTAL'!A66:B66</f>
        <v>Position Title (Employee Classification) 7</v>
      </c>
      <c r="B66" s="260"/>
      <c r="C66" s="76">
        <v>0</v>
      </c>
      <c r="D66" s="76">
        <v>0</v>
      </c>
      <c r="E66" s="83">
        <v>0</v>
      </c>
      <c r="F66" s="83">
        <v>0</v>
      </c>
      <c r="G66" s="63">
        <v>0</v>
      </c>
      <c r="H66" s="63">
        <v>0</v>
      </c>
      <c r="I66" s="63">
        <v>0</v>
      </c>
      <c r="J66" s="76">
        <f t="shared" si="6"/>
        <v>0</v>
      </c>
      <c r="K66" s="83">
        <v>0</v>
      </c>
      <c r="L66" s="76">
        <v>0</v>
      </c>
      <c r="N66" s="83">
        <v>0</v>
      </c>
      <c r="O66" s="18">
        <f t="shared" si="7"/>
        <v>0</v>
      </c>
      <c r="P66" s="31"/>
    </row>
    <row r="67" spans="1:16" s="15" customFormat="1" ht="12.75" customHeight="1" x14ac:dyDescent="0.4">
      <c r="A67" s="260" t="str">
        <f>'CONTRACT TOTAL'!A67:B67</f>
        <v>Position Title (Employee Classification) 8</v>
      </c>
      <c r="B67" s="260"/>
      <c r="C67" s="76">
        <v>0</v>
      </c>
      <c r="D67" s="76">
        <v>0</v>
      </c>
      <c r="E67" s="83">
        <v>0</v>
      </c>
      <c r="F67" s="83">
        <v>0</v>
      </c>
      <c r="G67" s="63">
        <v>0</v>
      </c>
      <c r="H67" s="63">
        <v>0</v>
      </c>
      <c r="I67" s="63">
        <v>0</v>
      </c>
      <c r="J67" s="76">
        <f t="shared" si="6"/>
        <v>0</v>
      </c>
      <c r="K67" s="83">
        <v>0</v>
      </c>
      <c r="L67" s="76">
        <v>0</v>
      </c>
      <c r="N67" s="83">
        <v>0</v>
      </c>
      <c r="O67" s="18">
        <f t="shared" si="7"/>
        <v>0</v>
      </c>
      <c r="P67" s="29"/>
    </row>
    <row r="68" spans="1:16" s="15" customFormat="1" ht="12.75" customHeight="1" x14ac:dyDescent="0.4">
      <c r="A68" s="260" t="str">
        <f>'CONTRACT TOTAL'!A68:B68</f>
        <v>Position Title (Employee Classification) 9</v>
      </c>
      <c r="B68" s="260"/>
      <c r="C68" s="76">
        <v>0</v>
      </c>
      <c r="D68" s="76">
        <v>0</v>
      </c>
      <c r="E68" s="83">
        <v>0</v>
      </c>
      <c r="F68" s="83">
        <v>0</v>
      </c>
      <c r="G68" s="63">
        <v>0</v>
      </c>
      <c r="H68" s="63">
        <v>0</v>
      </c>
      <c r="I68" s="63">
        <v>0</v>
      </c>
      <c r="J68" s="76">
        <f t="shared" si="6"/>
        <v>0</v>
      </c>
      <c r="K68" s="83">
        <v>0</v>
      </c>
      <c r="L68" s="76">
        <v>0</v>
      </c>
      <c r="N68" s="83">
        <v>0</v>
      </c>
      <c r="O68" s="18">
        <f t="shared" si="7"/>
        <v>0</v>
      </c>
      <c r="P68" s="29"/>
    </row>
    <row r="69" spans="1:16" s="15" customFormat="1" ht="12.75" customHeight="1" x14ac:dyDescent="0.4">
      <c r="A69" s="260" t="str">
        <f>'CONTRACT TOTAL'!A69:B69</f>
        <v>Position Title (Employee Classification) 10</v>
      </c>
      <c r="B69" s="260"/>
      <c r="C69" s="76">
        <v>0</v>
      </c>
      <c r="D69" s="76">
        <v>0</v>
      </c>
      <c r="E69" s="83">
        <v>0</v>
      </c>
      <c r="F69" s="83">
        <v>0</v>
      </c>
      <c r="G69" s="63">
        <v>0</v>
      </c>
      <c r="H69" s="63">
        <v>0</v>
      </c>
      <c r="I69" s="63">
        <v>0</v>
      </c>
      <c r="J69" s="76">
        <f t="shared" si="6"/>
        <v>0</v>
      </c>
      <c r="K69" s="83">
        <v>0</v>
      </c>
      <c r="L69" s="76">
        <v>0</v>
      </c>
      <c r="N69" s="83">
        <v>0</v>
      </c>
      <c r="O69" s="18">
        <f t="shared" si="7"/>
        <v>0</v>
      </c>
    </row>
    <row r="70" spans="1:16" s="15" customFormat="1" ht="12.75" customHeight="1" x14ac:dyDescent="0.4">
      <c r="A70" s="260" t="str">
        <f>'CONTRACT TOTAL'!A70:B70</f>
        <v>Position Title (Employee Classification) 11</v>
      </c>
      <c r="B70" s="260"/>
      <c r="C70" s="76">
        <v>0</v>
      </c>
      <c r="D70" s="76">
        <v>0</v>
      </c>
      <c r="E70" s="83">
        <v>0</v>
      </c>
      <c r="F70" s="83">
        <v>0</v>
      </c>
      <c r="G70" s="63">
        <v>0</v>
      </c>
      <c r="H70" s="63">
        <v>0</v>
      </c>
      <c r="I70" s="63">
        <v>0</v>
      </c>
      <c r="J70" s="76">
        <f t="shared" si="6"/>
        <v>0</v>
      </c>
      <c r="K70" s="83">
        <v>0</v>
      </c>
      <c r="L70" s="76">
        <v>0</v>
      </c>
      <c r="N70" s="83">
        <v>0</v>
      </c>
      <c r="O70" s="18">
        <f t="shared" si="7"/>
        <v>0</v>
      </c>
    </row>
    <row r="71" spans="1:16" s="15" customFormat="1" ht="12.75" customHeight="1" x14ac:dyDescent="0.4">
      <c r="A71" s="260" t="str">
        <f>'CONTRACT TOTAL'!A71:B71</f>
        <v>Position Title (Employee Classification) 12</v>
      </c>
      <c r="B71" s="260"/>
      <c r="C71" s="76">
        <v>0</v>
      </c>
      <c r="D71" s="76">
        <v>0</v>
      </c>
      <c r="E71" s="83">
        <v>0</v>
      </c>
      <c r="F71" s="83">
        <v>0</v>
      </c>
      <c r="G71" s="63">
        <v>0</v>
      </c>
      <c r="H71" s="63">
        <v>0</v>
      </c>
      <c r="I71" s="63">
        <v>0</v>
      </c>
      <c r="J71" s="76">
        <f t="shared" si="6"/>
        <v>0</v>
      </c>
      <c r="K71" s="83">
        <v>0</v>
      </c>
      <c r="L71" s="76">
        <v>0</v>
      </c>
      <c r="N71" s="83">
        <v>0</v>
      </c>
      <c r="O71" s="18">
        <f t="shared" si="7"/>
        <v>0</v>
      </c>
    </row>
    <row r="72" spans="1:16" s="15" customFormat="1" ht="12.75" customHeight="1" x14ac:dyDescent="0.4">
      <c r="A72" s="260" t="str">
        <f>'CONTRACT TOTAL'!A72:B72</f>
        <v>Position Title (Employee Classification) 13</v>
      </c>
      <c r="B72" s="260"/>
      <c r="C72" s="83">
        <v>0</v>
      </c>
      <c r="D72" s="83">
        <v>0</v>
      </c>
      <c r="E72" s="83">
        <v>0</v>
      </c>
      <c r="F72" s="83">
        <v>0</v>
      </c>
      <c r="G72" s="63">
        <v>0</v>
      </c>
      <c r="H72" s="63">
        <v>0</v>
      </c>
      <c r="I72" s="63">
        <v>0</v>
      </c>
      <c r="J72" s="83">
        <f>E72+G72+H72+I72</f>
        <v>0</v>
      </c>
      <c r="K72" s="83">
        <v>0</v>
      </c>
      <c r="L72" s="83">
        <v>0</v>
      </c>
      <c r="N72" s="83">
        <v>0</v>
      </c>
      <c r="O72" s="18">
        <f t="shared" si="7"/>
        <v>0</v>
      </c>
    </row>
    <row r="73" spans="1:16" s="15" customFormat="1" ht="12.75" customHeight="1" x14ac:dyDescent="0.4">
      <c r="A73" s="260" t="str">
        <f>'CONTRACT TOTAL'!A73:B73</f>
        <v>Position Title (Employee Classification) 14</v>
      </c>
      <c r="B73" s="260"/>
      <c r="C73" s="83">
        <v>0</v>
      </c>
      <c r="D73" s="83">
        <v>0</v>
      </c>
      <c r="E73" s="83">
        <v>0</v>
      </c>
      <c r="F73" s="83">
        <v>0</v>
      </c>
      <c r="G73" s="63">
        <v>0</v>
      </c>
      <c r="H73" s="63">
        <v>0</v>
      </c>
      <c r="I73" s="63">
        <v>0</v>
      </c>
      <c r="J73" s="83">
        <f>E73+G73+H73+I73</f>
        <v>0</v>
      </c>
      <c r="K73" s="83">
        <v>0</v>
      </c>
      <c r="L73" s="83">
        <v>0</v>
      </c>
      <c r="N73" s="83">
        <v>0</v>
      </c>
      <c r="O73" s="18">
        <f t="shared" si="7"/>
        <v>0</v>
      </c>
    </row>
    <row r="74" spans="1:16" s="15" customFormat="1" ht="12.75" customHeight="1" x14ac:dyDescent="0.4">
      <c r="A74" s="260" t="str">
        <f>'CONTRACT TOTAL'!A74:B74</f>
        <v>Position Title (Employee Classification) 15</v>
      </c>
      <c r="B74" s="260"/>
      <c r="C74" s="83">
        <v>0</v>
      </c>
      <c r="D74" s="83">
        <v>0</v>
      </c>
      <c r="E74" s="83">
        <v>0</v>
      </c>
      <c r="F74" s="83">
        <v>0</v>
      </c>
      <c r="G74" s="63">
        <v>0</v>
      </c>
      <c r="H74" s="63">
        <v>0</v>
      </c>
      <c r="I74" s="63">
        <v>0</v>
      </c>
      <c r="J74" s="83">
        <f>E74+G74+H74+I74</f>
        <v>0</v>
      </c>
      <c r="K74" s="83">
        <v>0</v>
      </c>
      <c r="L74" s="83">
        <v>0</v>
      </c>
      <c r="N74" s="83">
        <v>0</v>
      </c>
      <c r="O74" s="18">
        <f t="shared" si="7"/>
        <v>0</v>
      </c>
    </row>
    <row r="75" spans="1:16" s="15" customFormat="1" ht="12.75" customHeight="1" x14ac:dyDescent="0.4">
      <c r="A75" s="260" t="str">
        <f>'CONTRACT TOTAL'!A75:B75</f>
        <v>Position Title (Employee Classification) 16</v>
      </c>
      <c r="B75" s="260"/>
      <c r="C75" s="83">
        <v>0</v>
      </c>
      <c r="D75" s="83">
        <v>0</v>
      </c>
      <c r="E75" s="83">
        <v>0</v>
      </c>
      <c r="F75" s="83">
        <v>0</v>
      </c>
      <c r="G75" s="63">
        <v>0</v>
      </c>
      <c r="H75" s="63">
        <v>0</v>
      </c>
      <c r="I75" s="63">
        <v>0</v>
      </c>
      <c r="J75" s="83">
        <f>E75+G75+H75+I75</f>
        <v>0</v>
      </c>
      <c r="K75" s="83">
        <v>0</v>
      </c>
      <c r="L75" s="83">
        <v>0</v>
      </c>
      <c r="N75" s="83">
        <v>0</v>
      </c>
      <c r="O75" s="17">
        <f t="shared" si="7"/>
        <v>0</v>
      </c>
    </row>
    <row r="76" spans="1:16" s="15" customFormat="1" ht="12.75" customHeight="1" x14ac:dyDescent="0.4">
      <c r="A76" s="260" t="str">
        <f>'CONTRACT TOTAL'!A76:B76</f>
        <v>Position Title (Employee Classification) 17</v>
      </c>
      <c r="B76" s="260"/>
      <c r="C76" s="83">
        <v>0</v>
      </c>
      <c r="D76" s="83">
        <v>0</v>
      </c>
      <c r="E76" s="83">
        <v>0</v>
      </c>
      <c r="F76" s="83">
        <v>0</v>
      </c>
      <c r="G76" s="63">
        <v>0</v>
      </c>
      <c r="H76" s="63">
        <v>0</v>
      </c>
      <c r="I76" s="63">
        <v>0</v>
      </c>
      <c r="J76" s="83">
        <f>E76+G76+H76+I76</f>
        <v>0</v>
      </c>
      <c r="K76" s="83">
        <v>0</v>
      </c>
      <c r="L76" s="83">
        <v>0</v>
      </c>
      <c r="N76" s="83">
        <v>0</v>
      </c>
      <c r="O76" s="17">
        <f t="shared" si="7"/>
        <v>0</v>
      </c>
    </row>
    <row r="77" spans="1:16" s="15" customFormat="1" ht="12.75" customHeight="1" x14ac:dyDescent="0.4">
      <c r="A77" s="260" t="str">
        <f>'CONTRACT TOTAL'!A77:B77</f>
        <v>Position Title (Employee Classification) 18</v>
      </c>
      <c r="B77" s="260"/>
      <c r="C77" s="83">
        <v>0</v>
      </c>
      <c r="D77" s="83">
        <v>0</v>
      </c>
      <c r="E77" s="83">
        <v>0</v>
      </c>
      <c r="F77" s="83">
        <v>0</v>
      </c>
      <c r="G77" s="63">
        <v>0</v>
      </c>
      <c r="H77" s="63">
        <v>0</v>
      </c>
      <c r="I77" s="63">
        <v>0</v>
      </c>
      <c r="J77" s="83">
        <v>0</v>
      </c>
      <c r="K77" s="83">
        <v>0</v>
      </c>
      <c r="L77" s="83">
        <v>0</v>
      </c>
      <c r="N77" s="83">
        <v>0</v>
      </c>
      <c r="O77" s="17">
        <f t="shared" si="7"/>
        <v>0</v>
      </c>
    </row>
    <row r="78" spans="1:16" s="15" customFormat="1" ht="12.75" x14ac:dyDescent="0.4">
      <c r="A78" s="259" t="s">
        <v>51</v>
      </c>
      <c r="B78" s="259"/>
      <c r="C78" s="78">
        <f>SUM(C60:C77)</f>
        <v>0</v>
      </c>
      <c r="D78" s="89">
        <f t="shared" ref="D78:N78" si="8">SUM(D60:D77)</f>
        <v>0</v>
      </c>
      <c r="E78" s="89">
        <f t="shared" si="8"/>
        <v>0</v>
      </c>
      <c r="F78" s="89">
        <f t="shared" si="8"/>
        <v>0</v>
      </c>
      <c r="G78" s="89">
        <f t="shared" si="8"/>
        <v>0</v>
      </c>
      <c r="H78" s="89">
        <f t="shared" si="8"/>
        <v>0</v>
      </c>
      <c r="I78" s="89">
        <f t="shared" si="8"/>
        <v>0</v>
      </c>
      <c r="J78" s="89">
        <f t="shared" si="8"/>
        <v>0</v>
      </c>
      <c r="K78" s="89">
        <f t="shared" si="8"/>
        <v>0</v>
      </c>
      <c r="L78" s="89">
        <f t="shared" si="8"/>
        <v>0</v>
      </c>
      <c r="N78" s="89">
        <f t="shared" si="8"/>
        <v>0</v>
      </c>
      <c r="O78" s="26">
        <f>SUM(O60:O71)</f>
        <v>0</v>
      </c>
    </row>
    <row r="79" spans="1:16" s="15" customFormat="1" ht="12.75" x14ac:dyDescent="0.4">
      <c r="A79" s="267"/>
      <c r="B79" s="267"/>
      <c r="C79" s="77"/>
      <c r="D79" s="77"/>
      <c r="E79" s="77"/>
      <c r="F79" s="77"/>
      <c r="G79" s="77"/>
      <c r="H79" s="77"/>
      <c r="I79" s="77"/>
      <c r="J79" s="77"/>
      <c r="K79" s="85"/>
      <c r="L79" s="77"/>
      <c r="N79" s="120"/>
      <c r="O79" s="14"/>
    </row>
    <row r="80" spans="1:16" s="15" customFormat="1" x14ac:dyDescent="0.4">
      <c r="A80" s="265" t="s">
        <v>50</v>
      </c>
      <c r="B80" s="265"/>
      <c r="C80" s="77"/>
      <c r="D80" s="77"/>
      <c r="E80" s="77"/>
      <c r="F80" s="77"/>
      <c r="G80" s="77"/>
      <c r="H80" s="77"/>
      <c r="I80" s="77"/>
      <c r="J80" s="77"/>
      <c r="K80" s="85"/>
      <c r="L80" s="77"/>
      <c r="N80" s="120"/>
      <c r="O80" s="14"/>
    </row>
    <row r="81" spans="1:15" s="15" customFormat="1" ht="12.75" customHeight="1" x14ac:dyDescent="0.4">
      <c r="A81" s="260" t="str">
        <f>'CONTRACT TOTAL'!A81:B81</f>
        <v>Position Title (Employee Classification) 1</v>
      </c>
      <c r="B81" s="260"/>
      <c r="C81" s="76">
        <v>0</v>
      </c>
      <c r="D81" s="76">
        <v>0</v>
      </c>
      <c r="E81" s="83">
        <v>0</v>
      </c>
      <c r="F81" s="83">
        <v>0</v>
      </c>
      <c r="G81" s="63">
        <v>0</v>
      </c>
      <c r="H81" s="63">
        <v>0</v>
      </c>
      <c r="I81" s="63">
        <v>0</v>
      </c>
      <c r="J81" s="76">
        <f t="shared" ref="J81:J92" si="9">E81+G81+H81+I81</f>
        <v>0</v>
      </c>
      <c r="K81" s="83">
        <v>0</v>
      </c>
      <c r="L81" s="76">
        <v>0</v>
      </c>
      <c r="N81" s="83">
        <v>0</v>
      </c>
      <c r="O81" s="18">
        <f t="shared" ref="O81:O98" si="10">C81-N81</f>
        <v>0</v>
      </c>
    </row>
    <row r="82" spans="1:15" s="15" customFormat="1" ht="12.75" customHeight="1" x14ac:dyDescent="0.4">
      <c r="A82" s="260" t="str">
        <f>'CONTRACT TOTAL'!A82:B82</f>
        <v>Position Title (Employee Classification) 2</v>
      </c>
      <c r="B82" s="260"/>
      <c r="C82" s="76">
        <v>0</v>
      </c>
      <c r="D82" s="76">
        <v>0</v>
      </c>
      <c r="E82" s="83">
        <v>0</v>
      </c>
      <c r="F82" s="83">
        <v>0</v>
      </c>
      <c r="G82" s="63">
        <v>0</v>
      </c>
      <c r="H82" s="63">
        <v>0</v>
      </c>
      <c r="I82" s="63">
        <v>0</v>
      </c>
      <c r="J82" s="76">
        <f t="shared" si="9"/>
        <v>0</v>
      </c>
      <c r="K82" s="83">
        <v>0</v>
      </c>
      <c r="L82" s="76">
        <v>0</v>
      </c>
      <c r="N82" s="83">
        <v>0</v>
      </c>
      <c r="O82" s="18">
        <f t="shared" si="10"/>
        <v>0</v>
      </c>
    </row>
    <row r="83" spans="1:15" s="15" customFormat="1" ht="12.75" customHeight="1" x14ac:dyDescent="0.4">
      <c r="A83" s="260" t="str">
        <f>'CONTRACT TOTAL'!A83:B83</f>
        <v>Position Title (Employee Classification) 3</v>
      </c>
      <c r="B83" s="260"/>
      <c r="C83" s="76">
        <v>0</v>
      </c>
      <c r="D83" s="76">
        <v>0</v>
      </c>
      <c r="E83" s="83">
        <v>0</v>
      </c>
      <c r="F83" s="83">
        <v>0</v>
      </c>
      <c r="G83" s="63">
        <v>0</v>
      </c>
      <c r="H83" s="63">
        <v>0</v>
      </c>
      <c r="I83" s="63">
        <v>0</v>
      </c>
      <c r="J83" s="76">
        <f t="shared" si="9"/>
        <v>0</v>
      </c>
      <c r="K83" s="83">
        <v>0</v>
      </c>
      <c r="L83" s="76">
        <v>0</v>
      </c>
      <c r="N83" s="83">
        <v>0</v>
      </c>
      <c r="O83" s="18">
        <f t="shared" si="10"/>
        <v>0</v>
      </c>
    </row>
    <row r="84" spans="1:15" s="15" customFormat="1" ht="12.75" x14ac:dyDescent="0.4">
      <c r="A84" s="260" t="str">
        <f>'CONTRACT TOTAL'!A84:B84</f>
        <v>Position Title (Employee Classification) 4</v>
      </c>
      <c r="B84" s="260"/>
      <c r="C84" s="76">
        <v>0</v>
      </c>
      <c r="D84" s="76">
        <v>0</v>
      </c>
      <c r="E84" s="83">
        <v>0</v>
      </c>
      <c r="F84" s="83">
        <v>0</v>
      </c>
      <c r="G84" s="63">
        <v>0</v>
      </c>
      <c r="H84" s="63">
        <v>0</v>
      </c>
      <c r="I84" s="63">
        <v>0</v>
      </c>
      <c r="J84" s="76">
        <f t="shared" si="9"/>
        <v>0</v>
      </c>
      <c r="K84" s="83">
        <v>0</v>
      </c>
      <c r="L84" s="76">
        <v>0</v>
      </c>
      <c r="N84" s="83">
        <v>0</v>
      </c>
      <c r="O84" s="18">
        <f t="shared" si="10"/>
        <v>0</v>
      </c>
    </row>
    <row r="85" spans="1:15" s="15" customFormat="1" ht="12.75" customHeight="1" x14ac:dyDescent="0.4">
      <c r="A85" s="260" t="str">
        <f>'CONTRACT TOTAL'!A85:B85</f>
        <v>Position Title (Employee Classification) 5</v>
      </c>
      <c r="B85" s="260"/>
      <c r="C85" s="76">
        <v>0</v>
      </c>
      <c r="D85" s="76">
        <v>0</v>
      </c>
      <c r="E85" s="83">
        <v>0</v>
      </c>
      <c r="F85" s="83">
        <v>0</v>
      </c>
      <c r="G85" s="63">
        <v>0</v>
      </c>
      <c r="H85" s="63">
        <v>0</v>
      </c>
      <c r="I85" s="63">
        <v>0</v>
      </c>
      <c r="J85" s="76">
        <f t="shared" si="9"/>
        <v>0</v>
      </c>
      <c r="K85" s="83">
        <v>0</v>
      </c>
      <c r="L85" s="76">
        <v>0</v>
      </c>
      <c r="N85" s="83">
        <v>0</v>
      </c>
      <c r="O85" s="18">
        <f t="shared" si="10"/>
        <v>0</v>
      </c>
    </row>
    <row r="86" spans="1:15" s="15" customFormat="1" ht="12.75" customHeight="1" x14ac:dyDescent="0.4">
      <c r="A86" s="260" t="str">
        <f>'CONTRACT TOTAL'!A86:B86</f>
        <v>Position Title (Employee Classification) 6</v>
      </c>
      <c r="B86" s="260"/>
      <c r="C86" s="76">
        <v>0</v>
      </c>
      <c r="D86" s="76">
        <v>0</v>
      </c>
      <c r="E86" s="83">
        <v>0</v>
      </c>
      <c r="F86" s="83">
        <v>0</v>
      </c>
      <c r="G86" s="63">
        <v>0</v>
      </c>
      <c r="H86" s="63">
        <v>0</v>
      </c>
      <c r="I86" s="63">
        <v>0</v>
      </c>
      <c r="J86" s="76">
        <f t="shared" si="9"/>
        <v>0</v>
      </c>
      <c r="K86" s="83">
        <v>0</v>
      </c>
      <c r="L86" s="76">
        <v>0</v>
      </c>
      <c r="N86" s="83">
        <v>0</v>
      </c>
      <c r="O86" s="18">
        <f t="shared" si="10"/>
        <v>0</v>
      </c>
    </row>
    <row r="87" spans="1:15" s="15" customFormat="1" ht="12.75" x14ac:dyDescent="0.4">
      <c r="A87" s="260" t="str">
        <f>'CONTRACT TOTAL'!A87:B87</f>
        <v>Position Title (Employee Classification) 7</v>
      </c>
      <c r="B87" s="260"/>
      <c r="C87" s="76">
        <v>0</v>
      </c>
      <c r="D87" s="76">
        <v>0</v>
      </c>
      <c r="E87" s="83">
        <v>0</v>
      </c>
      <c r="F87" s="83">
        <v>0</v>
      </c>
      <c r="G87" s="63">
        <v>0</v>
      </c>
      <c r="H87" s="63">
        <v>0</v>
      </c>
      <c r="I87" s="63">
        <v>0</v>
      </c>
      <c r="J87" s="76">
        <f t="shared" si="9"/>
        <v>0</v>
      </c>
      <c r="K87" s="83">
        <v>0</v>
      </c>
      <c r="L87" s="76">
        <v>0</v>
      </c>
      <c r="N87" s="83">
        <v>0</v>
      </c>
      <c r="O87" s="18">
        <f t="shared" si="10"/>
        <v>0</v>
      </c>
    </row>
    <row r="88" spans="1:15" s="15" customFormat="1" ht="12.75" customHeight="1" x14ac:dyDescent="0.4">
      <c r="A88" s="260" t="str">
        <f>'CONTRACT TOTAL'!A88:B88</f>
        <v>Position Title (Employee Classification) 8</v>
      </c>
      <c r="B88" s="260"/>
      <c r="C88" s="76">
        <v>0</v>
      </c>
      <c r="D88" s="76">
        <v>0</v>
      </c>
      <c r="E88" s="83">
        <v>0</v>
      </c>
      <c r="F88" s="83">
        <v>0</v>
      </c>
      <c r="G88" s="63">
        <v>0</v>
      </c>
      <c r="H88" s="63">
        <v>0</v>
      </c>
      <c r="I88" s="63">
        <v>0</v>
      </c>
      <c r="J88" s="76">
        <f t="shared" si="9"/>
        <v>0</v>
      </c>
      <c r="K88" s="83">
        <v>0</v>
      </c>
      <c r="L88" s="76">
        <v>0</v>
      </c>
      <c r="N88" s="83">
        <v>0</v>
      </c>
      <c r="O88" s="18">
        <f t="shared" si="10"/>
        <v>0</v>
      </c>
    </row>
    <row r="89" spans="1:15" s="15" customFormat="1" ht="12.75" customHeight="1" x14ac:dyDescent="0.4">
      <c r="A89" s="260" t="str">
        <f>'CONTRACT TOTAL'!A89:B89</f>
        <v>Position Title (Employee Classification) 9</v>
      </c>
      <c r="B89" s="260"/>
      <c r="C89" s="76">
        <v>0</v>
      </c>
      <c r="D89" s="76">
        <v>0</v>
      </c>
      <c r="E89" s="83">
        <v>0</v>
      </c>
      <c r="F89" s="83">
        <v>0</v>
      </c>
      <c r="G89" s="63">
        <v>0</v>
      </c>
      <c r="H89" s="63">
        <v>0</v>
      </c>
      <c r="I89" s="63">
        <v>0</v>
      </c>
      <c r="J89" s="76">
        <f t="shared" si="9"/>
        <v>0</v>
      </c>
      <c r="K89" s="83">
        <v>0</v>
      </c>
      <c r="L89" s="76">
        <v>0</v>
      </c>
      <c r="N89" s="83">
        <v>0</v>
      </c>
      <c r="O89" s="18">
        <f t="shared" si="10"/>
        <v>0</v>
      </c>
    </row>
    <row r="90" spans="1:15" s="15" customFormat="1" ht="12.75" customHeight="1" x14ac:dyDescent="0.4">
      <c r="A90" s="260" t="str">
        <f>'CONTRACT TOTAL'!A90:B90</f>
        <v>Position Title (Employee Classification) 10</v>
      </c>
      <c r="B90" s="260"/>
      <c r="C90" s="76">
        <v>0</v>
      </c>
      <c r="D90" s="76">
        <v>0</v>
      </c>
      <c r="E90" s="83">
        <v>0</v>
      </c>
      <c r="F90" s="83">
        <v>0</v>
      </c>
      <c r="G90" s="63">
        <v>0</v>
      </c>
      <c r="H90" s="63">
        <v>0</v>
      </c>
      <c r="I90" s="63">
        <v>0</v>
      </c>
      <c r="J90" s="76">
        <f t="shared" si="9"/>
        <v>0</v>
      </c>
      <c r="K90" s="83">
        <v>0</v>
      </c>
      <c r="L90" s="76">
        <v>0</v>
      </c>
      <c r="N90" s="83">
        <v>0</v>
      </c>
      <c r="O90" s="18">
        <f t="shared" si="10"/>
        <v>0</v>
      </c>
    </row>
    <row r="91" spans="1:15" s="15" customFormat="1" ht="12.75" customHeight="1" x14ac:dyDescent="0.4">
      <c r="A91" s="260" t="str">
        <f>'CONTRACT TOTAL'!A91:B91</f>
        <v>Position Title (Employee Classification) 11</v>
      </c>
      <c r="B91" s="260"/>
      <c r="C91" s="76">
        <v>0</v>
      </c>
      <c r="D91" s="76">
        <v>0</v>
      </c>
      <c r="E91" s="83">
        <v>0</v>
      </c>
      <c r="F91" s="83">
        <v>0</v>
      </c>
      <c r="G91" s="63">
        <v>0</v>
      </c>
      <c r="H91" s="63">
        <v>0</v>
      </c>
      <c r="I91" s="63">
        <v>0</v>
      </c>
      <c r="J91" s="76">
        <f t="shared" si="9"/>
        <v>0</v>
      </c>
      <c r="K91" s="83">
        <v>0</v>
      </c>
      <c r="L91" s="76">
        <v>0</v>
      </c>
      <c r="N91" s="83">
        <v>0</v>
      </c>
      <c r="O91" s="18">
        <f t="shared" si="10"/>
        <v>0</v>
      </c>
    </row>
    <row r="92" spans="1:15" s="15" customFormat="1" ht="12.75" customHeight="1" x14ac:dyDescent="0.4">
      <c r="A92" s="260" t="str">
        <f>'CONTRACT TOTAL'!A92:B92</f>
        <v>Position Title (Employee Classification) 12</v>
      </c>
      <c r="B92" s="260"/>
      <c r="C92" s="76">
        <v>0</v>
      </c>
      <c r="D92" s="76">
        <v>0</v>
      </c>
      <c r="E92" s="83">
        <v>0</v>
      </c>
      <c r="F92" s="83">
        <v>0</v>
      </c>
      <c r="G92" s="63">
        <v>0</v>
      </c>
      <c r="H92" s="63">
        <v>0</v>
      </c>
      <c r="I92" s="63">
        <v>0</v>
      </c>
      <c r="J92" s="76">
        <f t="shared" si="9"/>
        <v>0</v>
      </c>
      <c r="K92" s="83">
        <v>0</v>
      </c>
      <c r="L92" s="76">
        <v>0</v>
      </c>
      <c r="N92" s="83">
        <v>0</v>
      </c>
      <c r="O92" s="18">
        <f t="shared" si="10"/>
        <v>0</v>
      </c>
    </row>
    <row r="93" spans="1:15" s="15" customFormat="1" ht="12.75" customHeight="1" x14ac:dyDescent="0.4">
      <c r="A93" s="260" t="str">
        <f>'CONTRACT TOTAL'!A93:B93</f>
        <v>Position Title (Employee Classification) 13</v>
      </c>
      <c r="B93" s="260"/>
      <c r="C93" s="83">
        <v>0</v>
      </c>
      <c r="D93" s="83">
        <v>0</v>
      </c>
      <c r="E93" s="83">
        <v>0</v>
      </c>
      <c r="F93" s="83">
        <v>0</v>
      </c>
      <c r="G93" s="63">
        <v>0</v>
      </c>
      <c r="H93" s="63">
        <v>0</v>
      </c>
      <c r="I93" s="63">
        <v>0</v>
      </c>
      <c r="J93" s="83">
        <f>E93+G93+H93+I93</f>
        <v>0</v>
      </c>
      <c r="K93" s="83">
        <v>0</v>
      </c>
      <c r="L93" s="83">
        <v>0</v>
      </c>
      <c r="N93" s="83">
        <v>0</v>
      </c>
      <c r="O93" s="18">
        <f t="shared" si="10"/>
        <v>0</v>
      </c>
    </row>
    <row r="94" spans="1:15" s="15" customFormat="1" ht="12.75" customHeight="1" x14ac:dyDescent="0.4">
      <c r="A94" s="260" t="str">
        <f>'CONTRACT TOTAL'!A94:B94</f>
        <v>Position Title (Employee Classification) 14</v>
      </c>
      <c r="B94" s="260"/>
      <c r="C94" s="83">
        <v>0</v>
      </c>
      <c r="D94" s="83">
        <v>0</v>
      </c>
      <c r="E94" s="83">
        <v>0</v>
      </c>
      <c r="F94" s="83">
        <v>0</v>
      </c>
      <c r="G94" s="63">
        <v>0</v>
      </c>
      <c r="H94" s="63">
        <v>0</v>
      </c>
      <c r="I94" s="63">
        <v>0</v>
      </c>
      <c r="J94" s="83">
        <f>E94+G94+H94+I94</f>
        <v>0</v>
      </c>
      <c r="K94" s="83">
        <v>0</v>
      </c>
      <c r="L94" s="83">
        <v>0</v>
      </c>
      <c r="N94" s="83">
        <v>0</v>
      </c>
      <c r="O94" s="18">
        <f t="shared" si="10"/>
        <v>0</v>
      </c>
    </row>
    <row r="95" spans="1:15" s="15" customFormat="1" ht="12.75" customHeight="1" x14ac:dyDescent="0.4">
      <c r="A95" s="260" t="str">
        <f>'CONTRACT TOTAL'!A95:B95</f>
        <v>Position Title (Employee Classification) 15</v>
      </c>
      <c r="B95" s="260"/>
      <c r="C95" s="83">
        <v>0</v>
      </c>
      <c r="D95" s="83">
        <v>0</v>
      </c>
      <c r="E95" s="83">
        <v>0</v>
      </c>
      <c r="F95" s="83">
        <v>0</v>
      </c>
      <c r="G95" s="63">
        <v>0</v>
      </c>
      <c r="H95" s="63">
        <v>0</v>
      </c>
      <c r="I95" s="63">
        <v>0</v>
      </c>
      <c r="J95" s="83">
        <f>E95+G95+H95+I95</f>
        <v>0</v>
      </c>
      <c r="K95" s="83">
        <v>0</v>
      </c>
      <c r="L95" s="83">
        <v>0</v>
      </c>
      <c r="N95" s="83">
        <v>0</v>
      </c>
      <c r="O95" s="18">
        <f t="shared" si="10"/>
        <v>0</v>
      </c>
    </row>
    <row r="96" spans="1:15" s="15" customFormat="1" ht="12.75" customHeight="1" x14ac:dyDescent="0.4">
      <c r="A96" s="260" t="str">
        <f>'CONTRACT TOTAL'!A96:B96</f>
        <v>Position Title (Employee Classification) 16</v>
      </c>
      <c r="B96" s="260"/>
      <c r="C96" s="83">
        <v>0</v>
      </c>
      <c r="D96" s="83">
        <v>0</v>
      </c>
      <c r="E96" s="83">
        <v>0</v>
      </c>
      <c r="F96" s="83">
        <v>0</v>
      </c>
      <c r="G96" s="63">
        <v>0</v>
      </c>
      <c r="H96" s="63">
        <v>0</v>
      </c>
      <c r="I96" s="63">
        <v>0</v>
      </c>
      <c r="J96" s="83">
        <f>E96+G96+H96+I96</f>
        <v>0</v>
      </c>
      <c r="K96" s="83">
        <v>0</v>
      </c>
      <c r="L96" s="83">
        <v>0</v>
      </c>
      <c r="N96" s="83">
        <v>0</v>
      </c>
      <c r="O96" s="17">
        <f t="shared" si="10"/>
        <v>0</v>
      </c>
    </row>
    <row r="97" spans="1:15" s="15" customFormat="1" ht="12.75" customHeight="1" x14ac:dyDescent="0.4">
      <c r="A97" s="260" t="str">
        <f>'CONTRACT TOTAL'!A97:B97</f>
        <v>Position Title (Employee Classification) 17</v>
      </c>
      <c r="B97" s="260"/>
      <c r="C97" s="83">
        <v>0</v>
      </c>
      <c r="D97" s="83">
        <v>0</v>
      </c>
      <c r="E97" s="83">
        <v>0</v>
      </c>
      <c r="F97" s="83">
        <v>0</v>
      </c>
      <c r="G97" s="63">
        <v>0</v>
      </c>
      <c r="H97" s="63">
        <v>0</v>
      </c>
      <c r="I97" s="63">
        <v>0</v>
      </c>
      <c r="J97" s="83">
        <f>E97+G97+H97+I97</f>
        <v>0</v>
      </c>
      <c r="K97" s="83">
        <v>0</v>
      </c>
      <c r="L97" s="83">
        <v>0</v>
      </c>
      <c r="N97" s="83">
        <v>0</v>
      </c>
      <c r="O97" s="17">
        <f t="shared" si="10"/>
        <v>0</v>
      </c>
    </row>
    <row r="98" spans="1:15" s="15" customFormat="1" ht="12.75" customHeight="1" x14ac:dyDescent="0.4">
      <c r="A98" s="260" t="str">
        <f>'CONTRACT TOTAL'!A98:B98</f>
        <v>Position Title (Employee Classification) 18</v>
      </c>
      <c r="B98" s="260"/>
      <c r="C98" s="83">
        <v>0</v>
      </c>
      <c r="D98" s="83">
        <v>0</v>
      </c>
      <c r="E98" s="83">
        <v>0</v>
      </c>
      <c r="F98" s="83">
        <v>0</v>
      </c>
      <c r="G98" s="63">
        <v>0</v>
      </c>
      <c r="H98" s="63">
        <v>0</v>
      </c>
      <c r="I98" s="63">
        <v>0</v>
      </c>
      <c r="J98" s="83">
        <v>0</v>
      </c>
      <c r="K98" s="83">
        <v>0</v>
      </c>
      <c r="L98" s="83">
        <v>0</v>
      </c>
      <c r="N98" s="83">
        <v>0</v>
      </c>
      <c r="O98" s="17">
        <f t="shared" si="10"/>
        <v>0</v>
      </c>
    </row>
    <row r="99" spans="1:15" s="15" customFormat="1" ht="12.75" x14ac:dyDescent="0.4">
      <c r="A99" s="259" t="s">
        <v>52</v>
      </c>
      <c r="B99" s="259"/>
      <c r="C99" s="78">
        <f>SUM(C81:C98)</f>
        <v>0</v>
      </c>
      <c r="D99" s="89">
        <f t="shared" ref="D99:N99" si="11">SUM(D81:D98)</f>
        <v>0</v>
      </c>
      <c r="E99" s="89">
        <f t="shared" si="11"/>
        <v>0</v>
      </c>
      <c r="F99" s="89">
        <f t="shared" si="11"/>
        <v>0</v>
      </c>
      <c r="G99" s="89">
        <f t="shared" si="11"/>
        <v>0</v>
      </c>
      <c r="H99" s="89">
        <f t="shared" si="11"/>
        <v>0</v>
      </c>
      <c r="I99" s="89">
        <f t="shared" si="11"/>
        <v>0</v>
      </c>
      <c r="J99" s="89">
        <f t="shared" si="11"/>
        <v>0</v>
      </c>
      <c r="K99" s="89">
        <f t="shared" si="11"/>
        <v>0</v>
      </c>
      <c r="L99" s="89">
        <f t="shared" si="11"/>
        <v>0</v>
      </c>
      <c r="N99" s="89">
        <f t="shared" si="11"/>
        <v>0</v>
      </c>
      <c r="O99" s="26">
        <f>SUM(O81:O92)</f>
        <v>0</v>
      </c>
    </row>
    <row r="100" spans="1:15" s="15" customFormat="1" ht="12.75" x14ac:dyDescent="0.4">
      <c r="A100" s="267"/>
      <c r="B100" s="267"/>
      <c r="C100" s="77"/>
      <c r="D100" s="77"/>
      <c r="E100" s="77"/>
      <c r="F100" s="77"/>
      <c r="G100" s="77"/>
      <c r="H100" s="77"/>
      <c r="I100" s="77"/>
      <c r="J100" s="77"/>
      <c r="K100" s="85"/>
      <c r="L100" s="77"/>
      <c r="N100" s="120"/>
      <c r="O100" s="14"/>
    </row>
    <row r="101" spans="1:15" s="15" customFormat="1" x14ac:dyDescent="0.4">
      <c r="A101" s="265" t="s">
        <v>53</v>
      </c>
      <c r="B101" s="265"/>
      <c r="C101" s="77"/>
      <c r="D101" s="77"/>
      <c r="E101" s="77"/>
      <c r="F101" s="77"/>
      <c r="G101" s="77"/>
      <c r="H101" s="77"/>
      <c r="I101" s="77"/>
      <c r="J101" s="77"/>
      <c r="K101" s="85"/>
      <c r="L101" s="77"/>
      <c r="N101" s="120"/>
      <c r="O101" s="14"/>
    </row>
    <row r="102" spans="1:15" s="15" customFormat="1" ht="12.75" customHeight="1" x14ac:dyDescent="0.4">
      <c r="A102" s="260" t="str">
        <f>'CONTRACT TOTAL'!A102:B102</f>
        <v>FY20 Employee Classification 40.7%</v>
      </c>
      <c r="B102" s="260"/>
      <c r="C102" s="76">
        <v>0</v>
      </c>
      <c r="D102" s="76">
        <v>0</v>
      </c>
      <c r="E102" s="83">
        <v>0</v>
      </c>
      <c r="F102" s="83">
        <v>0</v>
      </c>
      <c r="G102" s="63">
        <v>0</v>
      </c>
      <c r="H102" s="63">
        <v>0</v>
      </c>
      <c r="I102" s="63">
        <v>0</v>
      </c>
      <c r="J102" s="76">
        <f t="shared" ref="J102:J109" si="12">E102+G102+H102+I102</f>
        <v>0</v>
      </c>
      <c r="K102" s="83">
        <v>0</v>
      </c>
      <c r="L102" s="76">
        <v>0</v>
      </c>
      <c r="N102" s="83">
        <v>0</v>
      </c>
      <c r="O102" s="18">
        <f t="shared" ref="O102:O115" si="13">C102-N102</f>
        <v>0</v>
      </c>
    </row>
    <row r="103" spans="1:15" s="15" customFormat="1" ht="12.75" customHeight="1" x14ac:dyDescent="0.4">
      <c r="A103" s="260" t="str">
        <f>'CONTRACT TOTAL'!A103:B103</f>
        <v>FY20 Employee Classification 44.5%</v>
      </c>
      <c r="B103" s="260"/>
      <c r="C103" s="76">
        <v>0</v>
      </c>
      <c r="D103" s="76">
        <v>0</v>
      </c>
      <c r="E103" s="83">
        <v>0</v>
      </c>
      <c r="F103" s="83">
        <v>0</v>
      </c>
      <c r="G103" s="63">
        <v>0</v>
      </c>
      <c r="H103" s="63">
        <v>0</v>
      </c>
      <c r="I103" s="63">
        <v>0</v>
      </c>
      <c r="J103" s="76">
        <f t="shared" si="12"/>
        <v>0</v>
      </c>
      <c r="K103" s="83">
        <v>0</v>
      </c>
      <c r="L103" s="76">
        <v>0</v>
      </c>
      <c r="N103" s="83">
        <v>0</v>
      </c>
      <c r="O103" s="18">
        <f t="shared" si="13"/>
        <v>0</v>
      </c>
    </row>
    <row r="104" spans="1:15" s="15" customFormat="1" ht="12.75" x14ac:dyDescent="0.4">
      <c r="A104" s="260" t="str">
        <f>'CONTRACT TOTAL'!A104:B104</f>
        <v>FY20 Employee Classification 9.1%</v>
      </c>
      <c r="B104" s="260"/>
      <c r="C104" s="76">
        <v>0</v>
      </c>
      <c r="D104" s="76">
        <v>0</v>
      </c>
      <c r="E104" s="83">
        <v>0</v>
      </c>
      <c r="F104" s="83">
        <v>0</v>
      </c>
      <c r="G104" s="63">
        <v>0</v>
      </c>
      <c r="H104" s="63">
        <v>0</v>
      </c>
      <c r="I104" s="63">
        <v>0</v>
      </c>
      <c r="J104" s="76">
        <f t="shared" si="12"/>
        <v>0</v>
      </c>
      <c r="K104" s="83">
        <v>0</v>
      </c>
      <c r="L104" s="76">
        <v>0</v>
      </c>
      <c r="N104" s="83">
        <v>0</v>
      </c>
      <c r="O104" s="18">
        <f t="shared" si="13"/>
        <v>0</v>
      </c>
    </row>
    <row r="105" spans="1:15" s="15" customFormat="1" ht="12.75" customHeight="1" x14ac:dyDescent="0.4">
      <c r="A105" s="260" t="str">
        <f>'CONTRACT TOTAL'!A105:B105</f>
        <v>FY20 Employee Classification 33.3%</v>
      </c>
      <c r="B105" s="260"/>
      <c r="C105" s="76">
        <v>0</v>
      </c>
      <c r="D105" s="76">
        <v>0</v>
      </c>
      <c r="E105" s="83">
        <v>0</v>
      </c>
      <c r="F105" s="83">
        <v>0</v>
      </c>
      <c r="G105" s="63">
        <v>0</v>
      </c>
      <c r="H105" s="63">
        <v>0</v>
      </c>
      <c r="I105" s="63">
        <v>0</v>
      </c>
      <c r="J105" s="76">
        <f t="shared" si="12"/>
        <v>0</v>
      </c>
      <c r="K105" s="83">
        <v>0</v>
      </c>
      <c r="L105" s="76">
        <v>0</v>
      </c>
      <c r="N105" s="83">
        <v>0</v>
      </c>
      <c r="O105" s="18">
        <f t="shared" si="13"/>
        <v>0</v>
      </c>
    </row>
    <row r="106" spans="1:15" s="15" customFormat="1" ht="12.75" customHeight="1" x14ac:dyDescent="0.4">
      <c r="A106" s="260" t="str">
        <f>'CONTRACT TOTAL'!A106:B106</f>
        <v>FY21 Employee Classification 42.5%</v>
      </c>
      <c r="B106" s="260"/>
      <c r="C106" s="76">
        <v>0</v>
      </c>
      <c r="D106" s="76">
        <v>0</v>
      </c>
      <c r="E106" s="83">
        <v>0</v>
      </c>
      <c r="F106" s="83">
        <v>0</v>
      </c>
      <c r="G106" s="63">
        <v>0</v>
      </c>
      <c r="H106" s="63">
        <v>0</v>
      </c>
      <c r="I106" s="63">
        <v>0</v>
      </c>
      <c r="J106" s="76">
        <f t="shared" si="12"/>
        <v>0</v>
      </c>
      <c r="K106" s="83">
        <v>0</v>
      </c>
      <c r="L106" s="76">
        <v>0</v>
      </c>
      <c r="N106" s="83">
        <v>0</v>
      </c>
      <c r="O106" s="18">
        <f t="shared" si="13"/>
        <v>0</v>
      </c>
    </row>
    <row r="107" spans="1:15" s="15" customFormat="1" ht="12.75" customHeight="1" x14ac:dyDescent="0.4">
      <c r="A107" s="260" t="str">
        <f>'CONTRACT TOTAL'!A107:B107</f>
        <v>FY21 Employee Classification 51.6%</v>
      </c>
      <c r="B107" s="260"/>
      <c r="C107" s="76">
        <v>0</v>
      </c>
      <c r="D107" s="76">
        <v>0</v>
      </c>
      <c r="E107" s="83">
        <v>0</v>
      </c>
      <c r="F107" s="83">
        <v>0</v>
      </c>
      <c r="G107" s="63">
        <v>0</v>
      </c>
      <c r="H107" s="63">
        <v>0</v>
      </c>
      <c r="I107" s="63">
        <v>0</v>
      </c>
      <c r="J107" s="76">
        <f t="shared" si="12"/>
        <v>0</v>
      </c>
      <c r="K107" s="83">
        <v>0</v>
      </c>
      <c r="L107" s="76">
        <v>0</v>
      </c>
      <c r="N107" s="83">
        <v>0</v>
      </c>
      <c r="O107" s="18">
        <f t="shared" si="13"/>
        <v>0</v>
      </c>
    </row>
    <row r="108" spans="1:15" s="15" customFormat="1" ht="12.75" customHeight="1" x14ac:dyDescent="0.4">
      <c r="A108" s="260" t="str">
        <f>'CONTRACT TOTAL'!A108:B108</f>
        <v>FY21 Employee Classification 9.7%</v>
      </c>
      <c r="B108" s="260"/>
      <c r="C108" s="76">
        <v>0</v>
      </c>
      <c r="D108" s="76">
        <v>0</v>
      </c>
      <c r="E108" s="83">
        <v>0</v>
      </c>
      <c r="F108" s="83">
        <v>0</v>
      </c>
      <c r="G108" s="63">
        <v>0</v>
      </c>
      <c r="H108" s="63">
        <v>0</v>
      </c>
      <c r="I108" s="63">
        <v>0</v>
      </c>
      <c r="J108" s="76">
        <f t="shared" si="12"/>
        <v>0</v>
      </c>
      <c r="K108" s="83">
        <v>0</v>
      </c>
      <c r="L108" s="76">
        <v>0</v>
      </c>
      <c r="N108" s="83">
        <v>0</v>
      </c>
      <c r="O108" s="18">
        <f t="shared" si="13"/>
        <v>0</v>
      </c>
    </row>
    <row r="109" spans="1:15" s="15" customFormat="1" ht="12.75" customHeight="1" x14ac:dyDescent="0.4">
      <c r="A109" s="260" t="str">
        <f>'CONTRACT TOTAL'!A109:B109</f>
        <v>FY21 Employee Classification 44.6%</v>
      </c>
      <c r="B109" s="260"/>
      <c r="C109" s="76">
        <v>0</v>
      </c>
      <c r="D109" s="76">
        <v>0</v>
      </c>
      <c r="E109" s="83">
        <v>0</v>
      </c>
      <c r="F109" s="83">
        <v>0</v>
      </c>
      <c r="G109" s="63">
        <v>0</v>
      </c>
      <c r="H109" s="63">
        <v>0</v>
      </c>
      <c r="I109" s="63">
        <v>0</v>
      </c>
      <c r="J109" s="76">
        <f t="shared" si="12"/>
        <v>0</v>
      </c>
      <c r="K109" s="83">
        <v>0</v>
      </c>
      <c r="L109" s="76">
        <v>0</v>
      </c>
      <c r="N109" s="83">
        <v>0</v>
      </c>
      <c r="O109" s="18">
        <f t="shared" si="13"/>
        <v>0</v>
      </c>
    </row>
    <row r="110" spans="1:15" s="15" customFormat="1" ht="12.75" customHeight="1" x14ac:dyDescent="0.4">
      <c r="A110" s="260" t="str">
        <f>'CONTRACT TOTAL'!A110:B110</f>
        <v>FY22 Employee Classification 39.5%</v>
      </c>
      <c r="B110" s="260"/>
      <c r="C110" s="83">
        <v>0</v>
      </c>
      <c r="D110" s="83">
        <v>0</v>
      </c>
      <c r="E110" s="83">
        <v>0</v>
      </c>
      <c r="F110" s="83">
        <v>0</v>
      </c>
      <c r="G110" s="63">
        <v>0</v>
      </c>
      <c r="H110" s="63">
        <v>0</v>
      </c>
      <c r="I110" s="63">
        <v>0</v>
      </c>
      <c r="J110" s="83">
        <f t="shared" ref="J110:J115" si="14">E110+G110+H110+I110</f>
        <v>0</v>
      </c>
      <c r="K110" s="83">
        <v>0</v>
      </c>
      <c r="L110" s="83">
        <v>0</v>
      </c>
      <c r="N110" s="83">
        <v>0</v>
      </c>
      <c r="O110" s="18">
        <f t="shared" si="13"/>
        <v>0</v>
      </c>
    </row>
    <row r="111" spans="1:15" s="15" customFormat="1" ht="12.75" customHeight="1" x14ac:dyDescent="0.4">
      <c r="A111" s="260" t="str">
        <f>'CONTRACT TOTAL'!A111:B111</f>
        <v>FY22 Employee Classification 51.7%</v>
      </c>
      <c r="B111" s="260"/>
      <c r="C111" s="83">
        <v>0</v>
      </c>
      <c r="D111" s="83">
        <v>0</v>
      </c>
      <c r="E111" s="83">
        <v>0</v>
      </c>
      <c r="F111" s="83">
        <v>0</v>
      </c>
      <c r="G111" s="63">
        <v>0</v>
      </c>
      <c r="H111" s="63">
        <v>0</v>
      </c>
      <c r="I111" s="63">
        <v>0</v>
      </c>
      <c r="J111" s="83">
        <f t="shared" si="14"/>
        <v>0</v>
      </c>
      <c r="K111" s="83">
        <v>0</v>
      </c>
      <c r="L111" s="83">
        <v>0</v>
      </c>
      <c r="N111" s="83">
        <v>0</v>
      </c>
      <c r="O111" s="18">
        <f t="shared" si="13"/>
        <v>0</v>
      </c>
    </row>
    <row r="112" spans="1:15" s="15" customFormat="1" ht="12.75" customHeight="1" x14ac:dyDescent="0.4">
      <c r="A112" s="260" t="str">
        <f>'CONTRACT TOTAL'!A112:B112</f>
        <v>FY22 Employee Classification 8.2%</v>
      </c>
      <c r="B112" s="260"/>
      <c r="C112" s="83">
        <v>0</v>
      </c>
      <c r="D112" s="83">
        <v>0</v>
      </c>
      <c r="E112" s="83">
        <v>0</v>
      </c>
      <c r="F112" s="83">
        <v>0</v>
      </c>
      <c r="G112" s="63">
        <v>0</v>
      </c>
      <c r="H112" s="63">
        <v>0</v>
      </c>
      <c r="I112" s="63">
        <v>0</v>
      </c>
      <c r="J112" s="83">
        <f t="shared" si="14"/>
        <v>0</v>
      </c>
      <c r="K112" s="83">
        <v>0</v>
      </c>
      <c r="L112" s="83">
        <v>0</v>
      </c>
      <c r="N112" s="83">
        <v>0</v>
      </c>
      <c r="O112" s="18">
        <f t="shared" si="13"/>
        <v>0</v>
      </c>
    </row>
    <row r="113" spans="1:17" s="15" customFormat="1" ht="12.75" customHeight="1" x14ac:dyDescent="0.4">
      <c r="A113" s="260" t="str">
        <f>'CONTRACT TOTAL'!A113:B113</f>
        <v>FY22 Employee Classification 33.8%</v>
      </c>
      <c r="B113" s="260"/>
      <c r="C113" s="83">
        <v>0</v>
      </c>
      <c r="D113" s="83">
        <v>0</v>
      </c>
      <c r="E113" s="83">
        <v>0</v>
      </c>
      <c r="F113" s="83">
        <v>0</v>
      </c>
      <c r="G113" s="63">
        <v>0</v>
      </c>
      <c r="H113" s="63">
        <v>0</v>
      </c>
      <c r="I113" s="63">
        <v>0</v>
      </c>
      <c r="J113" s="83">
        <f t="shared" si="14"/>
        <v>0</v>
      </c>
      <c r="K113" s="83">
        <v>0</v>
      </c>
      <c r="L113" s="83">
        <v>0</v>
      </c>
      <c r="N113" s="83">
        <v>0</v>
      </c>
      <c r="O113" s="18">
        <f t="shared" si="13"/>
        <v>0</v>
      </c>
    </row>
    <row r="114" spans="1:17" s="15" customFormat="1" ht="12.75" customHeight="1" x14ac:dyDescent="0.4">
      <c r="A114" s="260" t="str">
        <f>'CONTRACT TOTAL'!A114:B114</f>
        <v>FY22 Employee Classification 28.1%</v>
      </c>
      <c r="B114" s="260"/>
      <c r="C114" s="83">
        <v>0</v>
      </c>
      <c r="D114" s="83">
        <v>0</v>
      </c>
      <c r="E114" s="83">
        <v>0</v>
      </c>
      <c r="F114" s="83">
        <v>0</v>
      </c>
      <c r="G114" s="63">
        <v>0</v>
      </c>
      <c r="H114" s="63">
        <v>0</v>
      </c>
      <c r="I114" s="63">
        <v>0</v>
      </c>
      <c r="J114" s="83">
        <f t="shared" si="14"/>
        <v>0</v>
      </c>
      <c r="K114" s="83">
        <v>0</v>
      </c>
      <c r="L114" s="83">
        <v>0</v>
      </c>
      <c r="N114" s="83">
        <v>0</v>
      </c>
      <c r="O114" s="17">
        <f t="shared" si="13"/>
        <v>0</v>
      </c>
    </row>
    <row r="115" spans="1:17" s="15" customFormat="1" ht="12.75" customHeight="1" x14ac:dyDescent="0.4">
      <c r="A115" s="260" t="str">
        <f>'CONTRACT TOTAL'!A115:B115</f>
        <v>FY23 Employee Classification 38.5%</v>
      </c>
      <c r="B115" s="260"/>
      <c r="C115" s="194">
        <v>0</v>
      </c>
      <c r="D115" s="194">
        <v>0</v>
      </c>
      <c r="E115" s="194">
        <v>0</v>
      </c>
      <c r="F115" s="194">
        <v>0</v>
      </c>
      <c r="G115" s="204">
        <v>0</v>
      </c>
      <c r="H115" s="204">
        <v>0</v>
      </c>
      <c r="I115" s="204">
        <v>0</v>
      </c>
      <c r="J115" s="194">
        <f t="shared" si="14"/>
        <v>0</v>
      </c>
      <c r="K115" s="194">
        <v>0</v>
      </c>
      <c r="L115" s="194">
        <v>0</v>
      </c>
      <c r="N115" s="194">
        <v>0</v>
      </c>
      <c r="O115" s="17">
        <f t="shared" si="13"/>
        <v>0</v>
      </c>
    </row>
    <row r="116" spans="1:17" s="15" customFormat="1" ht="12.75" customHeight="1" x14ac:dyDescent="0.4">
      <c r="A116" s="260" t="str">
        <f>'CONTRACT TOTAL'!A116:B116</f>
        <v>FY23 Employee Classification 47.2%</v>
      </c>
      <c r="B116" s="260"/>
      <c r="C116" s="194">
        <v>0</v>
      </c>
      <c r="D116" s="194">
        <v>0</v>
      </c>
      <c r="E116" s="194">
        <v>0</v>
      </c>
      <c r="F116" s="194">
        <v>0</v>
      </c>
      <c r="G116" s="204">
        <v>0</v>
      </c>
      <c r="H116" s="204">
        <v>0</v>
      </c>
      <c r="I116" s="204">
        <v>0</v>
      </c>
      <c r="J116" s="194">
        <f t="shared" ref="J116:J119" si="15">E116+G116+H116+I116</f>
        <v>0</v>
      </c>
      <c r="K116" s="194">
        <v>0</v>
      </c>
      <c r="L116" s="194">
        <v>0</v>
      </c>
      <c r="N116" s="194">
        <v>0</v>
      </c>
      <c r="O116" s="17">
        <f t="shared" ref="O116:O119" si="16">C116-N116</f>
        <v>0</v>
      </c>
    </row>
    <row r="117" spans="1:17" s="15" customFormat="1" ht="12.75" customHeight="1" x14ac:dyDescent="0.4">
      <c r="A117" s="260" t="str">
        <f>'CONTRACT TOTAL'!A117:B117</f>
        <v>FY23 Employee Classification 9.3%</v>
      </c>
      <c r="B117" s="260"/>
      <c r="C117" s="194">
        <v>0</v>
      </c>
      <c r="D117" s="194">
        <v>0</v>
      </c>
      <c r="E117" s="194">
        <v>0</v>
      </c>
      <c r="F117" s="194">
        <v>0</v>
      </c>
      <c r="G117" s="204">
        <v>0</v>
      </c>
      <c r="H117" s="204">
        <v>0</v>
      </c>
      <c r="I117" s="204">
        <v>0</v>
      </c>
      <c r="J117" s="194">
        <f t="shared" si="15"/>
        <v>0</v>
      </c>
      <c r="K117" s="194">
        <v>0</v>
      </c>
      <c r="L117" s="194">
        <v>0</v>
      </c>
      <c r="N117" s="194">
        <v>0</v>
      </c>
      <c r="O117" s="17">
        <f t="shared" si="16"/>
        <v>0</v>
      </c>
    </row>
    <row r="118" spans="1:17" s="15" customFormat="1" ht="12.75" customHeight="1" x14ac:dyDescent="0.4">
      <c r="A118" s="260" t="str">
        <f>'CONTRACT TOTAL'!A118:B118</f>
        <v xml:space="preserve">FY23 Employee Classification </v>
      </c>
      <c r="B118" s="260"/>
      <c r="C118" s="194">
        <v>0</v>
      </c>
      <c r="D118" s="194">
        <v>0</v>
      </c>
      <c r="E118" s="194">
        <v>0</v>
      </c>
      <c r="F118" s="194">
        <v>0</v>
      </c>
      <c r="G118" s="204">
        <v>0</v>
      </c>
      <c r="H118" s="204">
        <v>0</v>
      </c>
      <c r="I118" s="204">
        <v>0</v>
      </c>
      <c r="J118" s="194">
        <f t="shared" si="15"/>
        <v>0</v>
      </c>
      <c r="K118" s="194">
        <v>0</v>
      </c>
      <c r="L118" s="194">
        <v>0</v>
      </c>
      <c r="N118" s="194">
        <v>0</v>
      </c>
      <c r="O118" s="17">
        <f t="shared" si="16"/>
        <v>0</v>
      </c>
    </row>
    <row r="119" spans="1:17" s="15" customFormat="1" ht="12.75" customHeight="1" x14ac:dyDescent="0.4">
      <c r="A119" s="260" t="str">
        <f>'CONTRACT TOTAL'!A119:B119</f>
        <v xml:space="preserve">FY23 Employee Classification </v>
      </c>
      <c r="B119" s="260"/>
      <c r="C119" s="194">
        <v>0</v>
      </c>
      <c r="D119" s="194">
        <v>0</v>
      </c>
      <c r="E119" s="194">
        <v>0</v>
      </c>
      <c r="F119" s="194">
        <v>0</v>
      </c>
      <c r="G119" s="204">
        <v>0</v>
      </c>
      <c r="H119" s="204">
        <v>0</v>
      </c>
      <c r="I119" s="204">
        <v>0</v>
      </c>
      <c r="J119" s="194">
        <f t="shared" si="15"/>
        <v>0</v>
      </c>
      <c r="K119" s="194">
        <v>0</v>
      </c>
      <c r="L119" s="194">
        <v>0</v>
      </c>
      <c r="N119" s="194">
        <v>0</v>
      </c>
      <c r="O119" s="17">
        <f t="shared" si="16"/>
        <v>0</v>
      </c>
    </row>
    <row r="120" spans="1:17" s="15" customFormat="1" ht="12.75" x14ac:dyDescent="0.4">
      <c r="A120" s="259" t="s">
        <v>54</v>
      </c>
      <c r="B120" s="259"/>
      <c r="C120" s="78">
        <f>SUM(C102:C119)</f>
        <v>0</v>
      </c>
      <c r="D120" s="198">
        <f t="shared" ref="D120:O120" si="17">SUM(D102:D119)</f>
        <v>0</v>
      </c>
      <c r="E120" s="198">
        <f t="shared" si="17"/>
        <v>0</v>
      </c>
      <c r="F120" s="198">
        <f t="shared" si="17"/>
        <v>0</v>
      </c>
      <c r="G120" s="198">
        <f t="shared" si="17"/>
        <v>0</v>
      </c>
      <c r="H120" s="198">
        <f t="shared" si="17"/>
        <v>0</v>
      </c>
      <c r="I120" s="198">
        <f t="shared" si="17"/>
        <v>0</v>
      </c>
      <c r="J120" s="198">
        <f t="shared" si="17"/>
        <v>0</v>
      </c>
      <c r="K120" s="198">
        <f t="shared" si="17"/>
        <v>0</v>
      </c>
      <c r="L120" s="198">
        <f t="shared" si="17"/>
        <v>0</v>
      </c>
      <c r="N120" s="198">
        <f t="shared" si="17"/>
        <v>0</v>
      </c>
      <c r="O120" s="198">
        <f t="shared" si="17"/>
        <v>0</v>
      </c>
    </row>
    <row r="121" spans="1:17" s="15" customFormat="1" ht="12.75" x14ac:dyDescent="0.4">
      <c r="A121" s="267"/>
      <c r="B121" s="267"/>
      <c r="C121" s="77"/>
      <c r="D121" s="77"/>
      <c r="E121" s="77"/>
      <c r="F121" s="77"/>
      <c r="G121" s="77"/>
      <c r="H121" s="77"/>
      <c r="I121" s="77"/>
      <c r="J121" s="77"/>
      <c r="K121" s="85"/>
      <c r="L121" s="77"/>
      <c r="N121" s="120"/>
      <c r="O121" s="14"/>
    </row>
    <row r="122" spans="1:17" s="15" customFormat="1" x14ac:dyDescent="0.4">
      <c r="A122" s="266" t="s">
        <v>57</v>
      </c>
      <c r="B122" s="266"/>
      <c r="C122" s="78">
        <f>C78+C99+C120</f>
        <v>0</v>
      </c>
      <c r="D122" s="78">
        <f>D78+D99+D120</f>
        <v>0</v>
      </c>
      <c r="E122" s="78">
        <f t="shared" ref="E122:L122" si="18">E78+E99+E120</f>
        <v>0</v>
      </c>
      <c r="F122" s="78">
        <f t="shared" si="18"/>
        <v>0</v>
      </c>
      <c r="G122" s="78">
        <f t="shared" si="18"/>
        <v>0</v>
      </c>
      <c r="H122" s="78">
        <f t="shared" si="18"/>
        <v>0</v>
      </c>
      <c r="I122" s="78">
        <f t="shared" si="18"/>
        <v>0</v>
      </c>
      <c r="J122" s="78">
        <f t="shared" si="18"/>
        <v>0</v>
      </c>
      <c r="K122" s="89">
        <f t="shared" si="18"/>
        <v>0</v>
      </c>
      <c r="L122" s="78">
        <f t="shared" si="18"/>
        <v>0</v>
      </c>
      <c r="N122" s="89">
        <f>N78+N99+N120</f>
        <v>0</v>
      </c>
      <c r="O122" s="26">
        <f>O78+O99+O120</f>
        <v>0</v>
      </c>
    </row>
    <row r="123" spans="1:17" s="15" customFormat="1" ht="12.75" x14ac:dyDescent="0.4">
      <c r="A123" s="267"/>
      <c r="B123" s="267"/>
      <c r="C123" s="77"/>
      <c r="D123" s="77"/>
      <c r="E123" s="77"/>
      <c r="F123" s="77"/>
      <c r="G123" s="77"/>
      <c r="H123" s="77"/>
      <c r="I123" s="77"/>
      <c r="J123" s="77"/>
      <c r="K123" s="85"/>
      <c r="L123" s="77"/>
      <c r="N123" s="120"/>
      <c r="O123" s="14"/>
    </row>
    <row r="124" spans="1:17" s="15" customFormat="1" x14ac:dyDescent="0.4">
      <c r="A124" s="265" t="s">
        <v>55</v>
      </c>
      <c r="B124" s="265"/>
      <c r="C124" s="77"/>
      <c r="D124" s="77"/>
      <c r="E124" s="77"/>
      <c r="F124" s="77"/>
      <c r="G124" s="77"/>
      <c r="H124" s="77"/>
      <c r="I124" s="77"/>
      <c r="J124" s="77"/>
      <c r="K124" s="85"/>
      <c r="L124" s="77"/>
      <c r="N124" s="120"/>
      <c r="O124" s="14"/>
    </row>
    <row r="125" spans="1:17" s="15" customFormat="1" ht="12.75" x14ac:dyDescent="0.4">
      <c r="A125" s="260" t="str">
        <f>'CONTRACT TOTAL'!A125:B125</f>
        <v>Travel</v>
      </c>
      <c r="B125" s="260"/>
      <c r="C125" s="76">
        <v>0</v>
      </c>
      <c r="D125" s="76">
        <v>0</v>
      </c>
      <c r="E125" s="62">
        <v>0</v>
      </c>
      <c r="F125" s="62">
        <v>0</v>
      </c>
      <c r="G125" s="63">
        <v>0</v>
      </c>
      <c r="H125" s="63">
        <v>0</v>
      </c>
      <c r="I125" s="63">
        <v>0</v>
      </c>
      <c r="J125" s="76">
        <f t="shared" ref="J125:J130" si="19">E125+G125+H125+I125</f>
        <v>0</v>
      </c>
      <c r="K125" s="83">
        <v>0</v>
      </c>
      <c r="L125" s="76">
        <v>0</v>
      </c>
      <c r="N125" s="63">
        <v>0</v>
      </c>
      <c r="O125" s="18">
        <f t="shared" ref="O125:O130" si="20">C125-N125</f>
        <v>0</v>
      </c>
      <c r="Q125" s="29"/>
    </row>
    <row r="126" spans="1:17" s="15" customFormat="1" ht="12.75" x14ac:dyDescent="0.4">
      <c r="A126" s="260" t="str">
        <f>'CONTRACT TOTAL'!A126:B126</f>
        <v>Equipment</v>
      </c>
      <c r="B126" s="260"/>
      <c r="C126" s="76">
        <v>0</v>
      </c>
      <c r="D126" s="76">
        <v>0</v>
      </c>
      <c r="E126" s="62">
        <v>0</v>
      </c>
      <c r="F126" s="62">
        <v>0</v>
      </c>
      <c r="G126" s="63">
        <v>0</v>
      </c>
      <c r="H126" s="63">
        <v>0</v>
      </c>
      <c r="I126" s="63">
        <v>0</v>
      </c>
      <c r="J126" s="76">
        <f t="shared" si="19"/>
        <v>0</v>
      </c>
      <c r="K126" s="83">
        <v>0</v>
      </c>
      <c r="L126" s="76">
        <v>0</v>
      </c>
      <c r="N126" s="63">
        <v>0</v>
      </c>
      <c r="O126" s="18">
        <f t="shared" si="20"/>
        <v>0</v>
      </c>
      <c r="Q126" s="29"/>
    </row>
    <row r="127" spans="1:17" s="15" customFormat="1" ht="12.75" x14ac:dyDescent="0.4">
      <c r="A127" s="260" t="str">
        <f>'CONTRACT TOTAL'!A127:B127</f>
        <v>Materials</v>
      </c>
      <c r="B127" s="260"/>
      <c r="C127" s="76">
        <v>0</v>
      </c>
      <c r="D127" s="76">
        <v>0</v>
      </c>
      <c r="E127" s="62">
        <v>0</v>
      </c>
      <c r="F127" s="62">
        <v>0</v>
      </c>
      <c r="G127" s="63">
        <v>0</v>
      </c>
      <c r="H127" s="63">
        <v>0</v>
      </c>
      <c r="I127" s="63">
        <v>0</v>
      </c>
      <c r="J127" s="76">
        <f t="shared" si="19"/>
        <v>0</v>
      </c>
      <c r="K127" s="83">
        <v>0</v>
      </c>
      <c r="L127" s="76">
        <v>0</v>
      </c>
      <c r="N127" s="63">
        <v>0</v>
      </c>
      <c r="O127" s="18">
        <f t="shared" si="20"/>
        <v>0</v>
      </c>
      <c r="Q127" s="29"/>
    </row>
    <row r="128" spans="1:17" s="15" customFormat="1" ht="12.75" x14ac:dyDescent="0.4">
      <c r="A128" s="260" t="str">
        <f>'CONTRACT TOTAL'!A128:B128</f>
        <v>Subcontracts</v>
      </c>
      <c r="B128" s="260"/>
      <c r="C128" s="76">
        <v>0</v>
      </c>
      <c r="D128" s="76">
        <v>0</v>
      </c>
      <c r="E128" s="62">
        <v>0</v>
      </c>
      <c r="F128" s="62">
        <v>0</v>
      </c>
      <c r="G128" s="63">
        <v>0</v>
      </c>
      <c r="H128" s="63">
        <v>0</v>
      </c>
      <c r="I128" s="63">
        <v>0</v>
      </c>
      <c r="J128" s="76">
        <f t="shared" si="19"/>
        <v>0</v>
      </c>
      <c r="K128" s="83">
        <v>0</v>
      </c>
      <c r="L128" s="76">
        <v>0</v>
      </c>
      <c r="N128" s="63">
        <v>0</v>
      </c>
      <c r="O128" s="18">
        <f t="shared" si="20"/>
        <v>0</v>
      </c>
      <c r="Q128" s="29"/>
    </row>
    <row r="129" spans="1:17" s="15" customFormat="1" ht="12.75" x14ac:dyDescent="0.4">
      <c r="A129" s="260" t="str">
        <f>'CONTRACT TOTAL'!A129:B129</f>
        <v>Miscellaneous</v>
      </c>
      <c r="B129" s="260"/>
      <c r="C129" s="76">
        <v>0</v>
      </c>
      <c r="D129" s="76">
        <v>0</v>
      </c>
      <c r="E129" s="62">
        <v>33529.950000000004</v>
      </c>
      <c r="F129" s="62">
        <v>34144</v>
      </c>
      <c r="G129" s="63">
        <v>0</v>
      </c>
      <c r="H129" s="63">
        <v>0</v>
      </c>
      <c r="I129" s="63">
        <v>0</v>
      </c>
      <c r="J129" s="76">
        <f t="shared" si="19"/>
        <v>33529.950000000004</v>
      </c>
      <c r="K129" s="83">
        <v>33529.949999999997</v>
      </c>
      <c r="L129" s="76">
        <v>0</v>
      </c>
      <c r="N129" s="63">
        <v>0</v>
      </c>
      <c r="O129" s="18">
        <f t="shared" si="20"/>
        <v>0</v>
      </c>
      <c r="Q129" s="29"/>
    </row>
    <row r="130" spans="1:17" s="15" customFormat="1" ht="12.75" x14ac:dyDescent="0.4">
      <c r="A130" s="260" t="str">
        <f>'CONTRACT TOTAL'!A130:B130</f>
        <v>Utilities</v>
      </c>
      <c r="B130" s="260"/>
      <c r="C130" s="76">
        <v>0</v>
      </c>
      <c r="D130" s="76">
        <v>0</v>
      </c>
      <c r="E130" s="62">
        <v>0</v>
      </c>
      <c r="F130" s="62">
        <v>0</v>
      </c>
      <c r="G130" s="63">
        <v>0</v>
      </c>
      <c r="H130" s="63">
        <v>0</v>
      </c>
      <c r="I130" s="63">
        <v>0</v>
      </c>
      <c r="J130" s="76">
        <f t="shared" si="19"/>
        <v>0</v>
      </c>
      <c r="K130" s="83">
        <v>0</v>
      </c>
      <c r="L130" s="76">
        <v>0</v>
      </c>
      <c r="N130" s="63">
        <v>0</v>
      </c>
      <c r="O130" s="18">
        <f t="shared" si="20"/>
        <v>0</v>
      </c>
      <c r="Q130" s="29"/>
    </row>
    <row r="131" spans="1:17" s="15" customFormat="1" x14ac:dyDescent="0.4">
      <c r="A131" s="266" t="s">
        <v>56</v>
      </c>
      <c r="B131" s="266"/>
      <c r="C131" s="78">
        <f>SUM(C125:C130)</f>
        <v>0</v>
      </c>
      <c r="D131" s="78">
        <f t="shared" ref="D131:L131" si="21">SUM(D125:D130)</f>
        <v>0</v>
      </c>
      <c r="E131" s="78">
        <f t="shared" si="21"/>
        <v>33529.950000000004</v>
      </c>
      <c r="F131" s="78">
        <f t="shared" si="21"/>
        <v>34144</v>
      </c>
      <c r="G131" s="78">
        <f t="shared" si="21"/>
        <v>0</v>
      </c>
      <c r="H131" s="78">
        <f t="shared" si="21"/>
        <v>0</v>
      </c>
      <c r="I131" s="78">
        <f t="shared" si="21"/>
        <v>0</v>
      </c>
      <c r="J131" s="78">
        <f t="shared" si="21"/>
        <v>33529.950000000004</v>
      </c>
      <c r="K131" s="89">
        <f t="shared" si="21"/>
        <v>33529.949999999997</v>
      </c>
      <c r="L131" s="78">
        <f t="shared" si="21"/>
        <v>0</v>
      </c>
      <c r="N131" s="89">
        <f>SUM(N125:N130)</f>
        <v>0</v>
      </c>
      <c r="O131" s="28">
        <f>SUM(O125:O130)</f>
        <v>0</v>
      </c>
      <c r="Q131" s="29"/>
    </row>
    <row r="132" spans="1:17" s="16" customFormat="1" ht="12.75" x14ac:dyDescent="0.4">
      <c r="A132" s="368"/>
      <c r="B132" s="369"/>
      <c r="C132" s="72"/>
      <c r="D132" s="73"/>
      <c r="E132" s="72"/>
      <c r="F132" s="73"/>
      <c r="G132" s="73"/>
      <c r="H132" s="73"/>
      <c r="I132" s="73"/>
      <c r="J132" s="73"/>
      <c r="K132" s="76"/>
      <c r="L132" s="73"/>
      <c r="N132" s="73"/>
      <c r="O132" s="20"/>
      <c r="Q132" s="29"/>
    </row>
    <row r="133" spans="1:17" s="15" customFormat="1" x14ac:dyDescent="0.4">
      <c r="A133" s="266" t="s">
        <v>58</v>
      </c>
      <c r="B133" s="266"/>
      <c r="C133" s="78">
        <f>C122+C131</f>
        <v>0</v>
      </c>
      <c r="D133" s="78">
        <f t="shared" ref="D133:J133" si="22">D122+D131</f>
        <v>0</v>
      </c>
      <c r="E133" s="78">
        <f t="shared" si="22"/>
        <v>33529.950000000004</v>
      </c>
      <c r="F133" s="78">
        <f t="shared" si="22"/>
        <v>34144</v>
      </c>
      <c r="G133" s="78">
        <f t="shared" si="22"/>
        <v>0</v>
      </c>
      <c r="H133" s="78">
        <f t="shared" si="22"/>
        <v>0</v>
      </c>
      <c r="I133" s="78">
        <f t="shared" si="22"/>
        <v>0</v>
      </c>
      <c r="J133" s="78">
        <f t="shared" si="22"/>
        <v>33529.950000000004</v>
      </c>
      <c r="K133" s="89">
        <f>K122+K131</f>
        <v>33529.949999999997</v>
      </c>
      <c r="L133" s="78">
        <f>L122+L131</f>
        <v>0</v>
      </c>
      <c r="N133" s="89">
        <f>N122+N131</f>
        <v>0</v>
      </c>
      <c r="O133" s="28">
        <f>O122+O131</f>
        <v>0</v>
      </c>
      <c r="Q133" s="29"/>
    </row>
    <row r="134" spans="1:17" s="15" customFormat="1" x14ac:dyDescent="0.4">
      <c r="A134" s="266" t="s">
        <v>44</v>
      </c>
      <c r="B134" s="266"/>
      <c r="C134" s="78">
        <v>0</v>
      </c>
      <c r="D134" s="78">
        <v>0</v>
      </c>
      <c r="E134" s="89">
        <v>9589.6500000000015</v>
      </c>
      <c r="F134" s="89">
        <v>9765</v>
      </c>
      <c r="G134" s="122">
        <v>0</v>
      </c>
      <c r="H134" s="122">
        <v>0</v>
      </c>
      <c r="I134" s="122">
        <v>0</v>
      </c>
      <c r="J134" s="78">
        <f>SUM(E134,G134,H134,I134)</f>
        <v>9589.6500000000015</v>
      </c>
      <c r="K134" s="89">
        <v>9589.65</v>
      </c>
      <c r="L134" s="78">
        <v>0</v>
      </c>
      <c r="N134" s="122">
        <v>0</v>
      </c>
      <c r="O134" s="28">
        <f>C134-N134</f>
        <v>0</v>
      </c>
      <c r="Q134" s="29"/>
    </row>
    <row r="135" spans="1:17" s="15" customFormat="1" ht="12.75" x14ac:dyDescent="0.3">
      <c r="A135" s="263" t="s">
        <v>65</v>
      </c>
      <c r="B135" s="263"/>
      <c r="C135" s="81">
        <f>(C122+C125+C127+C129)*0.286</f>
        <v>0</v>
      </c>
      <c r="D135" s="81">
        <f t="shared" ref="D135:J135" si="23">(D122+D125+D127+D129)*0.286</f>
        <v>0</v>
      </c>
      <c r="E135" s="81">
        <f t="shared" si="23"/>
        <v>9589.565700000001</v>
      </c>
      <c r="F135" s="81">
        <f t="shared" si="23"/>
        <v>9765.1839999999993</v>
      </c>
      <c r="G135" s="81">
        <f t="shared" si="23"/>
        <v>0</v>
      </c>
      <c r="H135" s="81">
        <f t="shared" si="23"/>
        <v>0</v>
      </c>
      <c r="I135" s="81">
        <f t="shared" si="23"/>
        <v>0</v>
      </c>
      <c r="J135" s="81">
        <f t="shared" si="23"/>
        <v>9589.565700000001</v>
      </c>
      <c r="K135" s="92">
        <f>(K122+K125+K127+K129)*0.286</f>
        <v>9589.5656999999992</v>
      </c>
      <c r="L135" s="81">
        <f>(L122+L125+L127+L129)*0.286</f>
        <v>0</v>
      </c>
      <c r="N135" s="92">
        <f>(N122+N125+N127+N129)*0.286</f>
        <v>0</v>
      </c>
      <c r="O135" s="43">
        <f>(O122+O125+O127+O129)*0.286</f>
        <v>0</v>
      </c>
      <c r="Q135" s="29"/>
    </row>
    <row r="136" spans="1:17" s="23" customFormat="1" x14ac:dyDescent="0.4">
      <c r="A136" s="264" t="s">
        <v>43</v>
      </c>
      <c r="B136" s="264"/>
      <c r="C136" s="82">
        <f>C133+C134</f>
        <v>0</v>
      </c>
      <c r="D136" s="82">
        <f>D133+D134</f>
        <v>0</v>
      </c>
      <c r="E136" s="82">
        <f>E133+E134</f>
        <v>43119.600000000006</v>
      </c>
      <c r="F136" s="82">
        <f>F133+F134</f>
        <v>43909</v>
      </c>
      <c r="G136" s="82">
        <f t="shared" ref="G136:L136" si="24">G133+G134</f>
        <v>0</v>
      </c>
      <c r="H136" s="82">
        <f t="shared" si="24"/>
        <v>0</v>
      </c>
      <c r="I136" s="82">
        <f t="shared" si="24"/>
        <v>0</v>
      </c>
      <c r="J136" s="82">
        <f t="shared" si="24"/>
        <v>43119.600000000006</v>
      </c>
      <c r="K136" s="93">
        <f t="shared" si="24"/>
        <v>43119.6</v>
      </c>
      <c r="L136" s="82">
        <f t="shared" si="24"/>
        <v>0</v>
      </c>
      <c r="N136" s="93">
        <f>N133+N134</f>
        <v>0</v>
      </c>
      <c r="O136" s="22">
        <f>O133+O134</f>
        <v>0</v>
      </c>
      <c r="Q136" s="29"/>
    </row>
    <row r="137" spans="1:17" x14ac:dyDescent="0.4">
      <c r="A137" s="64"/>
      <c r="B137" s="65"/>
      <c r="C137" s="66"/>
      <c r="D137" s="66"/>
      <c r="E137" s="66"/>
      <c r="F137" s="66"/>
      <c r="G137" s="66"/>
      <c r="H137" s="66"/>
      <c r="I137" s="66"/>
      <c r="J137" s="66"/>
      <c r="K137" s="67"/>
      <c r="L137" s="68"/>
      <c r="N137" s="15"/>
    </row>
    <row r="138" spans="1:17" x14ac:dyDescent="0.3">
      <c r="A138" s="261" t="s">
        <v>28</v>
      </c>
      <c r="B138" s="262"/>
      <c r="C138" s="262"/>
      <c r="D138" s="3"/>
      <c r="E138" s="3"/>
      <c r="F138" s="3"/>
      <c r="G138" s="4" t="s">
        <v>29</v>
      </c>
      <c r="H138" s="3"/>
      <c r="I138" s="3"/>
      <c r="J138" s="3"/>
      <c r="K138" s="3"/>
      <c r="L138" s="2"/>
    </row>
    <row r="139" spans="1:17" x14ac:dyDescent="0.4">
      <c r="A139" s="1" t="s">
        <v>22</v>
      </c>
      <c r="L139" s="84"/>
    </row>
    <row r="141" spans="1:17" x14ac:dyDescent="0.4">
      <c r="H141" s="32"/>
    </row>
    <row r="142" spans="1:17" x14ac:dyDescent="0.4">
      <c r="H142" s="32"/>
      <c r="K142" s="32"/>
    </row>
    <row r="143" spans="1:17" x14ac:dyDescent="0.4">
      <c r="C143" s="33"/>
    </row>
    <row r="144" spans="1:17" x14ac:dyDescent="0.4">
      <c r="C144" s="34"/>
    </row>
    <row r="145" spans="3:5" x14ac:dyDescent="0.4">
      <c r="C145" s="33"/>
      <c r="E145" s="32"/>
    </row>
    <row r="146" spans="3:5" x14ac:dyDescent="0.4">
      <c r="C146" s="33"/>
    </row>
    <row r="147" spans="3:5" x14ac:dyDescent="0.4">
      <c r="C147" s="35"/>
    </row>
    <row r="148" spans="3:5" x14ac:dyDescent="0.4">
      <c r="C148" s="33"/>
    </row>
  </sheetData>
  <mergeCells count="160">
    <mergeCell ref="A119:B119"/>
    <mergeCell ref="A96:B96"/>
    <mergeCell ref="A97:B97"/>
    <mergeCell ref="A114:B114"/>
    <mergeCell ref="A110:B110"/>
    <mergeCell ref="A111:B111"/>
    <mergeCell ref="A112:B112"/>
    <mergeCell ref="A113:B113"/>
    <mergeCell ref="A124:B124"/>
    <mergeCell ref="A115:B115"/>
    <mergeCell ref="A116:B116"/>
    <mergeCell ref="A117:B117"/>
    <mergeCell ref="A118:B118"/>
    <mergeCell ref="A91:B91"/>
    <mergeCell ref="A92:B92"/>
    <mergeCell ref="A106:B106"/>
    <mergeCell ref="A107:B107"/>
    <mergeCell ref="A108:B108"/>
    <mergeCell ref="A103:B103"/>
    <mergeCell ref="A104:B104"/>
    <mergeCell ref="A105:B105"/>
    <mergeCell ref="A93:B93"/>
    <mergeCell ref="A98:B98"/>
    <mergeCell ref="A94:B94"/>
    <mergeCell ref="A95:B95"/>
    <mergeCell ref="A125:B125"/>
    <mergeCell ref="A126:B126"/>
    <mergeCell ref="A109:B109"/>
    <mergeCell ref="A120:B120"/>
    <mergeCell ref="A122:B122"/>
    <mergeCell ref="A132:B132"/>
    <mergeCell ref="A138:C138"/>
    <mergeCell ref="A79:B79"/>
    <mergeCell ref="A100:B100"/>
    <mergeCell ref="A121:B121"/>
    <mergeCell ref="A123:B123"/>
    <mergeCell ref="A134:B134"/>
    <mergeCell ref="A135:B135"/>
    <mergeCell ref="A136:B136"/>
    <mergeCell ref="A130:B130"/>
    <mergeCell ref="A131:B131"/>
    <mergeCell ref="A133:B133"/>
    <mergeCell ref="A127:B127"/>
    <mergeCell ref="A128:B128"/>
    <mergeCell ref="A129:B129"/>
    <mergeCell ref="A99:B99"/>
    <mergeCell ref="A101:B101"/>
    <mergeCell ref="A102:B102"/>
    <mergeCell ref="A90:B90"/>
    <mergeCell ref="A71:B71"/>
    <mergeCell ref="A78:B78"/>
    <mergeCell ref="A80:B80"/>
    <mergeCell ref="A87:B87"/>
    <mergeCell ref="A88:B88"/>
    <mergeCell ref="A89:B89"/>
    <mergeCell ref="A84:B84"/>
    <mergeCell ref="A85:B85"/>
    <mergeCell ref="A86:B86"/>
    <mergeCell ref="A72:B72"/>
    <mergeCell ref="A77:B77"/>
    <mergeCell ref="A73:B73"/>
    <mergeCell ref="A74:B74"/>
    <mergeCell ref="A75:B75"/>
    <mergeCell ref="A76:B76"/>
    <mergeCell ref="A81:B81"/>
    <mergeCell ref="A82:B82"/>
    <mergeCell ref="A83:B83"/>
    <mergeCell ref="A62:B62"/>
    <mergeCell ref="A63:B63"/>
    <mergeCell ref="A64:B64"/>
    <mergeCell ref="A59:B59"/>
    <mergeCell ref="A60:B60"/>
    <mergeCell ref="A61:B61"/>
    <mergeCell ref="A68:B68"/>
    <mergeCell ref="A69:B69"/>
    <mergeCell ref="A70:B70"/>
    <mergeCell ref="A65:B65"/>
    <mergeCell ref="A66:B66"/>
    <mergeCell ref="A67:B67"/>
    <mergeCell ref="A44:B44"/>
    <mergeCell ref="A45:B45"/>
    <mergeCell ref="A46:B46"/>
    <mergeCell ref="A41:B41"/>
    <mergeCell ref="A42:B42"/>
    <mergeCell ref="A43:B43"/>
    <mergeCell ref="A50:B50"/>
    <mergeCell ref="A57:B57"/>
    <mergeCell ref="A58:B58"/>
    <mergeCell ref="A47:B47"/>
    <mergeCell ref="A48:B48"/>
    <mergeCell ref="A49:B49"/>
    <mergeCell ref="A51:B51"/>
    <mergeCell ref="A56:B56"/>
    <mergeCell ref="A52:B52"/>
    <mergeCell ref="A53:B53"/>
    <mergeCell ref="A54:B54"/>
    <mergeCell ref="A55:B55"/>
    <mergeCell ref="A26:B26"/>
    <mergeCell ref="A27:B27"/>
    <mergeCell ref="A28:B28"/>
    <mergeCell ref="A23:B23"/>
    <mergeCell ref="A24:B24"/>
    <mergeCell ref="A25:B25"/>
    <mergeCell ref="A38:B38"/>
    <mergeCell ref="A39:B39"/>
    <mergeCell ref="A40:B40"/>
    <mergeCell ref="A29:B29"/>
    <mergeCell ref="A36:B36"/>
    <mergeCell ref="A37:B37"/>
    <mergeCell ref="A30:B30"/>
    <mergeCell ref="A35:B35"/>
    <mergeCell ref="A31:B31"/>
    <mergeCell ref="A32:B32"/>
    <mergeCell ref="A33:B33"/>
    <mergeCell ref="A34:B34"/>
    <mergeCell ref="A20:B20"/>
    <mergeCell ref="A21:B21"/>
    <mergeCell ref="A22:B22"/>
    <mergeCell ref="K14:K16"/>
    <mergeCell ref="A17:B17"/>
    <mergeCell ref="A18:B18"/>
    <mergeCell ref="A19:B19"/>
    <mergeCell ref="A12:B16"/>
    <mergeCell ref="C12:F12"/>
    <mergeCell ref="G12:I12"/>
    <mergeCell ref="J12:K13"/>
    <mergeCell ref="L12:L16"/>
    <mergeCell ref="C13:D13"/>
    <mergeCell ref="E13:F13"/>
    <mergeCell ref="G13:H13"/>
    <mergeCell ref="I13:I16"/>
    <mergeCell ref="J14:J16"/>
    <mergeCell ref="B10:D11"/>
    <mergeCell ref="E10:H11"/>
    <mergeCell ref="I10:I11"/>
    <mergeCell ref="J10:K10"/>
    <mergeCell ref="J11:K11"/>
    <mergeCell ref="A5:D6"/>
    <mergeCell ref="E5:I6"/>
    <mergeCell ref="J5:K5"/>
    <mergeCell ref="J6:K6"/>
    <mergeCell ref="A7:A11"/>
    <mergeCell ref="B7:D7"/>
    <mergeCell ref="E7:I7"/>
    <mergeCell ref="J7:L7"/>
    <mergeCell ref="B8:D8"/>
    <mergeCell ref="E8:I8"/>
    <mergeCell ref="J8:L8"/>
    <mergeCell ref="B9:D9"/>
    <mergeCell ref="E9:H9"/>
    <mergeCell ref="J9:L9"/>
    <mergeCell ref="A2:A3"/>
    <mergeCell ref="B2:B3"/>
    <mergeCell ref="C2:G3"/>
    <mergeCell ref="H2:I3"/>
    <mergeCell ref="J2:L2"/>
    <mergeCell ref="J3:L3"/>
    <mergeCell ref="A4:D4"/>
    <mergeCell ref="E4:I4"/>
    <mergeCell ref="J4:L4"/>
  </mergeCells>
  <pageMargins left="0.25" right="0.25" top="0.75" bottom="0.75" header="0.3" footer="0.3"/>
  <pageSetup paperSize="5" scale="88" fitToHeight="0" orientation="landscape" horizontalDpi="1200" verticalDpi="1200" r:id="rId1"/>
  <headerFooter>
    <oddHeader>&amp;RPAGE &amp;P OF PAGES &amp;N</oddHeader>
    <oddFooter>&amp;A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47888-5B3D-4948-85C6-0C3E767E4319}">
  <sheetPr>
    <tabColor rgb="FF002060"/>
    <pageSetUpPr fitToPage="1"/>
  </sheetPr>
  <dimension ref="A1:Q148"/>
  <sheetViews>
    <sheetView workbookViewId="0">
      <pane xSplit="2" ySplit="16" topLeftCell="C17" activePane="bottomRight" state="frozen"/>
      <selection activeCell="I10" sqref="I10:I11"/>
      <selection pane="topRight" activeCell="I10" sqref="I10:I11"/>
      <selection pane="bottomLeft" activeCell="I10" sqref="I10:I11"/>
      <selection pane="bottomRight" activeCell="A12" sqref="A12:B16"/>
    </sheetView>
  </sheetViews>
  <sheetFormatPr defaultColWidth="9.35546875" defaultRowHeight="13.15" outlineLevelCol="1" x14ac:dyDescent="0.4"/>
  <cols>
    <col min="1" max="1" width="21.140625" style="1" customWidth="1"/>
    <col min="2" max="2" width="34.35546875" style="1" customWidth="1"/>
    <col min="3" max="3" width="17.35546875" style="1" customWidth="1"/>
    <col min="4" max="5" width="16.140625" style="1" customWidth="1"/>
    <col min="6" max="6" width="17.35546875" style="1" customWidth="1"/>
    <col min="7" max="7" width="16.140625" style="1" customWidth="1"/>
    <col min="8" max="8" width="17.35546875" style="1" customWidth="1"/>
    <col min="9" max="10" width="16.140625" style="1" customWidth="1"/>
    <col min="11" max="11" width="18.140625" style="1" customWidth="1"/>
    <col min="12" max="12" width="16.140625" style="1" customWidth="1"/>
    <col min="13" max="13" width="9.35546875" style="1"/>
    <col min="14" max="14" width="14.35546875" style="1" customWidth="1" outlineLevel="1"/>
    <col min="15" max="15" width="15.140625" style="1" customWidth="1" outlineLevel="1"/>
    <col min="16" max="16" width="12" style="1" bestFit="1" customWidth="1"/>
    <col min="17" max="17" width="14.35546875" style="1" bestFit="1" customWidth="1"/>
    <col min="18" max="16384" width="9.35546875" style="1"/>
  </cols>
  <sheetData>
    <row r="1" spans="1:14" s="7" customFormat="1" ht="12" customHeight="1" x14ac:dyDescent="0.4">
      <c r="I1" s="11"/>
      <c r="J1" s="9"/>
      <c r="K1" s="10"/>
      <c r="L1" s="8"/>
    </row>
    <row r="2" spans="1:14" ht="27.75" customHeight="1" x14ac:dyDescent="0.4">
      <c r="A2" s="347"/>
      <c r="B2" s="349" t="s">
        <v>32</v>
      </c>
      <c r="C2" s="351" t="s">
        <v>30</v>
      </c>
      <c r="D2" s="351"/>
      <c r="E2" s="351"/>
      <c r="F2" s="351"/>
      <c r="G2" s="351"/>
      <c r="H2" s="353" t="s">
        <v>0</v>
      </c>
      <c r="I2" s="354"/>
      <c r="J2" s="296" t="s">
        <v>23</v>
      </c>
      <c r="K2" s="297"/>
      <c r="L2" s="298"/>
    </row>
    <row r="3" spans="1:14" ht="27.75" customHeight="1" x14ac:dyDescent="0.4">
      <c r="A3" s="348"/>
      <c r="B3" s="350"/>
      <c r="C3" s="352"/>
      <c r="D3" s="352"/>
      <c r="E3" s="352"/>
      <c r="F3" s="352"/>
      <c r="G3" s="352"/>
      <c r="H3" s="355"/>
      <c r="I3" s="356"/>
      <c r="J3" s="357" t="str">
        <f>'CONTRACT TOTAL'!J3:L3</f>
        <v>09/30/2022 (22)</v>
      </c>
      <c r="K3" s="358"/>
      <c r="L3" s="359"/>
    </row>
    <row r="4" spans="1:14" ht="10.35" customHeight="1" x14ac:dyDescent="0.4">
      <c r="A4" s="296" t="s">
        <v>31</v>
      </c>
      <c r="B4" s="297"/>
      <c r="C4" s="297"/>
      <c r="D4" s="298"/>
      <c r="E4" s="296" t="s">
        <v>1</v>
      </c>
      <c r="F4" s="297"/>
      <c r="G4" s="297"/>
      <c r="H4" s="297"/>
      <c r="I4" s="298"/>
      <c r="J4" s="330" t="s">
        <v>2</v>
      </c>
      <c r="K4" s="331"/>
      <c r="L4" s="332"/>
    </row>
    <row r="5" spans="1:14" ht="9" customHeight="1" x14ac:dyDescent="0.4">
      <c r="A5" s="333" t="str">
        <f>'CONTRACT TOTAL'!A5:D6</f>
        <v>NASA/Goodard Space Flight Center, Wallops Flight Facility
NASA Contracting Officer, NAME (name@nasa.gov)</v>
      </c>
      <c r="B5" s="334"/>
      <c r="C5" s="334"/>
      <c r="D5" s="335"/>
      <c r="E5" s="282" t="s">
        <v>45</v>
      </c>
      <c r="F5" s="339"/>
      <c r="G5" s="339"/>
      <c r="H5" s="339"/>
      <c r="I5" s="339"/>
      <c r="J5" s="279" t="s">
        <v>33</v>
      </c>
      <c r="K5" s="281"/>
      <c r="L5" s="100" t="s">
        <v>34</v>
      </c>
    </row>
    <row r="6" spans="1:14" ht="25.35" customHeight="1" x14ac:dyDescent="0.55000000000000004">
      <c r="A6" s="336"/>
      <c r="B6" s="337"/>
      <c r="C6" s="337"/>
      <c r="D6" s="338"/>
      <c r="E6" s="340"/>
      <c r="F6" s="341"/>
      <c r="G6" s="341"/>
      <c r="H6" s="341"/>
      <c r="I6" s="341"/>
      <c r="J6" s="274">
        <v>142756.87</v>
      </c>
      <c r="K6" s="275"/>
      <c r="L6" s="88"/>
    </row>
    <row r="7" spans="1:14" ht="10.5" customHeight="1" x14ac:dyDescent="0.4">
      <c r="A7" s="276" t="s">
        <v>3</v>
      </c>
      <c r="B7" s="279" t="s">
        <v>4</v>
      </c>
      <c r="C7" s="280"/>
      <c r="D7" s="281"/>
      <c r="E7" s="279" t="s">
        <v>5</v>
      </c>
      <c r="F7" s="280"/>
      <c r="G7" s="280"/>
      <c r="H7" s="280"/>
      <c r="I7" s="281"/>
      <c r="J7" s="282" t="s">
        <v>35</v>
      </c>
      <c r="K7" s="283"/>
      <c r="L7" s="284"/>
    </row>
    <row r="8" spans="1:14" ht="25.5" customHeight="1" x14ac:dyDescent="0.55000000000000004">
      <c r="A8" s="277"/>
      <c r="B8" s="342" t="s">
        <v>42</v>
      </c>
      <c r="C8" s="343"/>
      <c r="D8" s="344"/>
      <c r="E8" s="342">
        <f>'CONTRACT TOTAL'!E8:I8</f>
        <v>0</v>
      </c>
      <c r="F8" s="343"/>
      <c r="G8" s="343"/>
      <c r="H8" s="343"/>
      <c r="I8" s="344"/>
      <c r="J8" s="293">
        <f>249627-106870.13</f>
        <v>142756.87</v>
      </c>
      <c r="K8" s="294"/>
      <c r="L8" s="295"/>
    </row>
    <row r="9" spans="1:14" ht="10.5" customHeight="1" x14ac:dyDescent="0.4">
      <c r="A9" s="277"/>
      <c r="B9" s="279" t="s">
        <v>6</v>
      </c>
      <c r="C9" s="280"/>
      <c r="D9" s="281"/>
      <c r="E9" s="285" t="s">
        <v>7</v>
      </c>
      <c r="F9" s="286"/>
      <c r="G9" s="286"/>
      <c r="H9" s="286"/>
      <c r="I9" s="86" t="s">
        <v>8</v>
      </c>
      <c r="J9" s="287" t="s">
        <v>9</v>
      </c>
      <c r="K9" s="288"/>
      <c r="L9" s="289"/>
    </row>
    <row r="10" spans="1:14" ht="9" customHeight="1" x14ac:dyDescent="0.4">
      <c r="A10" s="277"/>
      <c r="B10" s="389" t="s">
        <v>123</v>
      </c>
      <c r="C10" s="390"/>
      <c r="D10" s="391"/>
      <c r="E10" s="363" t="s">
        <v>66</v>
      </c>
      <c r="F10" s="283"/>
      <c r="G10" s="283"/>
      <c r="H10" s="283"/>
      <c r="I10" s="401">
        <f>'CONTRACT TOTAL'!I10:I11</f>
        <v>44847</v>
      </c>
      <c r="J10" s="285" t="s">
        <v>10</v>
      </c>
      <c r="K10" s="320"/>
      <c r="L10" s="98" t="s">
        <v>11</v>
      </c>
    </row>
    <row r="11" spans="1:14" ht="17.100000000000001" customHeight="1" x14ac:dyDescent="0.4">
      <c r="A11" s="278"/>
      <c r="B11" s="392"/>
      <c r="C11" s="393"/>
      <c r="D11" s="394"/>
      <c r="E11" s="364"/>
      <c r="F11" s="365"/>
      <c r="G11" s="365"/>
      <c r="H11" s="365"/>
      <c r="I11" s="402"/>
      <c r="J11" s="321">
        <v>142756.87</v>
      </c>
      <c r="K11" s="322"/>
      <c r="L11" s="87">
        <v>142756.87</v>
      </c>
    </row>
    <row r="12" spans="1:14" ht="11.25" customHeight="1" x14ac:dyDescent="0.4">
      <c r="A12" s="325" t="s">
        <v>12</v>
      </c>
      <c r="B12" s="326"/>
      <c r="C12" s="287" t="s">
        <v>13</v>
      </c>
      <c r="D12" s="288"/>
      <c r="E12" s="288"/>
      <c r="F12" s="289"/>
      <c r="G12" s="287" t="s">
        <v>14</v>
      </c>
      <c r="H12" s="288"/>
      <c r="I12" s="289"/>
      <c r="J12" s="302" t="s">
        <v>24</v>
      </c>
      <c r="K12" s="303"/>
      <c r="L12" s="276" t="s">
        <v>15</v>
      </c>
    </row>
    <row r="13" spans="1:14" ht="11.25" customHeight="1" x14ac:dyDescent="0.4">
      <c r="A13" s="327"/>
      <c r="B13" s="328"/>
      <c r="C13" s="302" t="s">
        <v>16</v>
      </c>
      <c r="D13" s="306"/>
      <c r="E13" s="287" t="s">
        <v>17</v>
      </c>
      <c r="F13" s="289"/>
      <c r="G13" s="287" t="s">
        <v>18</v>
      </c>
      <c r="H13" s="289"/>
      <c r="I13" s="290" t="s">
        <v>27</v>
      </c>
      <c r="J13" s="304"/>
      <c r="K13" s="305"/>
      <c r="L13" s="277"/>
    </row>
    <row r="14" spans="1:14" ht="11.25" customHeight="1" x14ac:dyDescent="0.4">
      <c r="A14" s="327"/>
      <c r="B14" s="329"/>
      <c r="C14" s="6" t="s">
        <v>26</v>
      </c>
      <c r="D14" s="6" t="s">
        <v>37</v>
      </c>
      <c r="E14" s="6" t="s">
        <v>39</v>
      </c>
      <c r="F14" s="6" t="s">
        <v>37</v>
      </c>
      <c r="G14" s="6"/>
      <c r="H14" s="6"/>
      <c r="I14" s="291"/>
      <c r="J14" s="307" t="s">
        <v>21</v>
      </c>
      <c r="K14" s="323" t="s">
        <v>25</v>
      </c>
      <c r="L14" s="277"/>
    </row>
    <row r="15" spans="1:14" ht="11.25" customHeight="1" x14ac:dyDescent="0.4">
      <c r="A15" s="327"/>
      <c r="B15" s="329"/>
      <c r="C15" s="5"/>
      <c r="D15" s="5"/>
      <c r="E15" s="5"/>
      <c r="F15" s="5"/>
      <c r="G15" s="27">
        <f>'CONTRACT TOTAL'!G15</f>
        <v>44856</v>
      </c>
      <c r="H15" s="27">
        <f>'CONTRACT TOTAL'!H15</f>
        <v>44887</v>
      </c>
      <c r="I15" s="291"/>
      <c r="J15" s="292"/>
      <c r="K15" s="324"/>
      <c r="L15" s="277"/>
    </row>
    <row r="16" spans="1:14" ht="11.25" customHeight="1" x14ac:dyDescent="0.4">
      <c r="A16" s="327"/>
      <c r="B16" s="329"/>
      <c r="C16" s="59" t="s">
        <v>36</v>
      </c>
      <c r="D16" s="59" t="s">
        <v>38</v>
      </c>
      <c r="E16" s="59" t="s">
        <v>40</v>
      </c>
      <c r="F16" s="59" t="s">
        <v>41</v>
      </c>
      <c r="G16" s="59" t="s">
        <v>19</v>
      </c>
      <c r="H16" s="59" t="s">
        <v>20</v>
      </c>
      <c r="I16" s="292"/>
      <c r="J16" s="292"/>
      <c r="K16" s="324"/>
      <c r="L16" s="277"/>
      <c r="N16" s="1" t="str">
        <f>'CONTRACT TOTAL'!N16</f>
        <v>Sep est</v>
      </c>
    </row>
    <row r="17" spans="1:15" s="25" customFormat="1" x14ac:dyDescent="0.4">
      <c r="A17" s="265" t="s">
        <v>46</v>
      </c>
      <c r="B17" s="265"/>
      <c r="C17" s="85"/>
      <c r="D17" s="85"/>
      <c r="E17" s="85"/>
      <c r="F17" s="85"/>
      <c r="G17" s="85"/>
      <c r="H17" s="85"/>
      <c r="I17" s="85"/>
      <c r="J17" s="85"/>
      <c r="K17" s="85"/>
      <c r="L17" s="85"/>
      <c r="N17" s="25" t="str">
        <f>'CONTRACT TOTAL'!N17</f>
        <v>from Oct Rpt</v>
      </c>
      <c r="O17" s="25" t="s">
        <v>67</v>
      </c>
    </row>
    <row r="18" spans="1:15" s="15" customFormat="1" ht="12.75" x14ac:dyDescent="0.4">
      <c r="A18" s="260" t="str">
        <f>'CONTRACT TOTAL'!A18:B18</f>
        <v>Position Title (Employee Classification) 1</v>
      </c>
      <c r="B18" s="260"/>
      <c r="C18" s="85">
        <v>0</v>
      </c>
      <c r="D18" s="85">
        <v>0</v>
      </c>
      <c r="E18" s="85">
        <v>0</v>
      </c>
      <c r="F18" s="85">
        <v>0</v>
      </c>
      <c r="G18" s="61">
        <v>0</v>
      </c>
      <c r="H18" s="61">
        <v>0</v>
      </c>
      <c r="I18" s="61">
        <v>0</v>
      </c>
      <c r="J18" s="85">
        <f>E18+G18+H18+I18</f>
        <v>0</v>
      </c>
      <c r="K18" s="85">
        <v>0</v>
      </c>
      <c r="L18" s="85">
        <v>0</v>
      </c>
      <c r="N18" s="120">
        <v>0</v>
      </c>
      <c r="O18" s="14">
        <f t="shared" ref="O18:O35" si="0">C18-N18</f>
        <v>0</v>
      </c>
    </row>
    <row r="19" spans="1:15" s="15" customFormat="1" ht="12.75" customHeight="1" x14ac:dyDescent="0.4">
      <c r="A19" s="260" t="str">
        <f>'CONTRACT TOTAL'!A19:B19</f>
        <v>Position Title (Employee Classification) 2</v>
      </c>
      <c r="B19" s="260"/>
      <c r="C19" s="85">
        <v>0</v>
      </c>
      <c r="D19" s="85">
        <v>0</v>
      </c>
      <c r="E19" s="85">
        <v>0</v>
      </c>
      <c r="F19" s="85">
        <v>0</v>
      </c>
      <c r="G19" s="61">
        <v>0</v>
      </c>
      <c r="H19" s="61">
        <v>0</v>
      </c>
      <c r="I19" s="61">
        <v>0</v>
      </c>
      <c r="J19" s="85">
        <f t="shared" ref="J19:J29" si="1">E19+G19+H19+I19</f>
        <v>0</v>
      </c>
      <c r="K19" s="85">
        <v>0</v>
      </c>
      <c r="L19" s="85">
        <v>0</v>
      </c>
      <c r="N19" s="120">
        <v>0</v>
      </c>
      <c r="O19" s="14">
        <f t="shared" si="0"/>
        <v>0</v>
      </c>
    </row>
    <row r="20" spans="1:15" s="15" customFormat="1" ht="12.75" customHeight="1" x14ac:dyDescent="0.4">
      <c r="A20" s="260" t="str">
        <f>'CONTRACT TOTAL'!A20:B20</f>
        <v>Position Title (Employee Classification) 3</v>
      </c>
      <c r="B20" s="260"/>
      <c r="C20" s="85">
        <v>0</v>
      </c>
      <c r="D20" s="85">
        <v>0</v>
      </c>
      <c r="E20" s="85">
        <v>0</v>
      </c>
      <c r="F20" s="85">
        <v>0</v>
      </c>
      <c r="G20" s="61">
        <v>0</v>
      </c>
      <c r="H20" s="61">
        <v>0</v>
      </c>
      <c r="I20" s="61">
        <v>0</v>
      </c>
      <c r="J20" s="85">
        <f t="shared" si="1"/>
        <v>0</v>
      </c>
      <c r="K20" s="85">
        <v>0</v>
      </c>
      <c r="L20" s="85">
        <v>0</v>
      </c>
      <c r="N20" s="120">
        <v>0</v>
      </c>
      <c r="O20" s="14">
        <f t="shared" si="0"/>
        <v>0</v>
      </c>
    </row>
    <row r="21" spans="1:15" s="15" customFormat="1" ht="12.75" x14ac:dyDescent="0.4">
      <c r="A21" s="260" t="str">
        <f>'CONTRACT TOTAL'!A21:B21</f>
        <v>Position Title (Employee Classification) 4</v>
      </c>
      <c r="B21" s="260"/>
      <c r="C21" s="85">
        <v>0</v>
      </c>
      <c r="D21" s="85">
        <v>0</v>
      </c>
      <c r="E21" s="85">
        <v>0</v>
      </c>
      <c r="F21" s="85">
        <v>0</v>
      </c>
      <c r="G21" s="61">
        <v>0</v>
      </c>
      <c r="H21" s="61">
        <v>0</v>
      </c>
      <c r="I21" s="61">
        <v>0</v>
      </c>
      <c r="J21" s="85">
        <f t="shared" si="1"/>
        <v>0</v>
      </c>
      <c r="K21" s="85">
        <v>0</v>
      </c>
      <c r="L21" s="85">
        <v>0</v>
      </c>
      <c r="N21" s="120">
        <v>0</v>
      </c>
      <c r="O21" s="14">
        <f t="shared" si="0"/>
        <v>0</v>
      </c>
    </row>
    <row r="22" spans="1:15" s="15" customFormat="1" ht="12.75" customHeight="1" x14ac:dyDescent="0.4">
      <c r="A22" s="260" t="str">
        <f>'CONTRACT TOTAL'!A22:B22</f>
        <v>Position Title (Employee Classification) 5</v>
      </c>
      <c r="B22" s="260"/>
      <c r="C22" s="85">
        <v>0</v>
      </c>
      <c r="D22" s="85">
        <v>0</v>
      </c>
      <c r="E22" s="85">
        <v>0</v>
      </c>
      <c r="F22" s="85">
        <v>30</v>
      </c>
      <c r="G22" s="61">
        <v>0</v>
      </c>
      <c r="H22" s="61">
        <v>0</v>
      </c>
      <c r="I22" s="61">
        <v>0</v>
      </c>
      <c r="J22" s="85">
        <f t="shared" si="1"/>
        <v>0</v>
      </c>
      <c r="K22" s="85">
        <v>0</v>
      </c>
      <c r="L22" s="85">
        <v>0</v>
      </c>
      <c r="N22" s="120">
        <v>0</v>
      </c>
      <c r="O22" s="14">
        <f t="shared" si="0"/>
        <v>0</v>
      </c>
    </row>
    <row r="23" spans="1:15" s="15" customFormat="1" ht="12.75" customHeight="1" x14ac:dyDescent="0.4">
      <c r="A23" s="260" t="str">
        <f>'CONTRACT TOTAL'!A23:B23</f>
        <v>Position Title (Employee Classification) 6</v>
      </c>
      <c r="B23" s="260"/>
      <c r="C23" s="85">
        <v>0</v>
      </c>
      <c r="D23" s="85">
        <v>0</v>
      </c>
      <c r="E23" s="85">
        <v>0</v>
      </c>
      <c r="F23" s="85">
        <v>30</v>
      </c>
      <c r="G23" s="61">
        <v>0</v>
      </c>
      <c r="H23" s="61">
        <v>0</v>
      </c>
      <c r="I23" s="61">
        <v>0</v>
      </c>
      <c r="J23" s="85">
        <f t="shared" si="1"/>
        <v>0</v>
      </c>
      <c r="K23" s="85">
        <v>0</v>
      </c>
      <c r="L23" s="85">
        <v>0</v>
      </c>
      <c r="N23" s="120">
        <v>0</v>
      </c>
      <c r="O23" s="14">
        <f t="shared" si="0"/>
        <v>0</v>
      </c>
    </row>
    <row r="24" spans="1:15" s="15" customFormat="1" ht="12.75" x14ac:dyDescent="0.4">
      <c r="A24" s="260" t="str">
        <f>'CONTRACT TOTAL'!A24:B24</f>
        <v>Position Title (Employee Classification) 7</v>
      </c>
      <c r="B24" s="260"/>
      <c r="C24" s="85">
        <v>0</v>
      </c>
      <c r="D24" s="85">
        <v>0</v>
      </c>
      <c r="E24" s="85">
        <v>0</v>
      </c>
      <c r="F24" s="85">
        <v>0</v>
      </c>
      <c r="G24" s="61">
        <v>0</v>
      </c>
      <c r="H24" s="61">
        <v>0</v>
      </c>
      <c r="I24" s="61">
        <v>0</v>
      </c>
      <c r="J24" s="85">
        <f t="shared" si="1"/>
        <v>0</v>
      </c>
      <c r="K24" s="85">
        <v>0</v>
      </c>
      <c r="L24" s="85">
        <v>0</v>
      </c>
      <c r="N24" s="120">
        <v>0</v>
      </c>
      <c r="O24" s="14">
        <f t="shared" si="0"/>
        <v>0</v>
      </c>
    </row>
    <row r="25" spans="1:15" s="15" customFormat="1" ht="12.75" customHeight="1" x14ac:dyDescent="0.4">
      <c r="A25" s="260" t="str">
        <f>'CONTRACT TOTAL'!A25:B25</f>
        <v>Position Title (Employee Classification) 8</v>
      </c>
      <c r="B25" s="260"/>
      <c r="C25" s="85">
        <v>0</v>
      </c>
      <c r="D25" s="85">
        <v>0</v>
      </c>
      <c r="E25" s="85">
        <v>0</v>
      </c>
      <c r="F25" s="85">
        <v>0</v>
      </c>
      <c r="G25" s="61">
        <v>0</v>
      </c>
      <c r="H25" s="61">
        <v>0</v>
      </c>
      <c r="I25" s="61">
        <v>0</v>
      </c>
      <c r="J25" s="85">
        <f t="shared" si="1"/>
        <v>0</v>
      </c>
      <c r="K25" s="85">
        <v>0</v>
      </c>
      <c r="L25" s="85">
        <v>0</v>
      </c>
      <c r="N25" s="120">
        <v>0</v>
      </c>
      <c r="O25" s="14">
        <f t="shared" si="0"/>
        <v>0</v>
      </c>
    </row>
    <row r="26" spans="1:15" s="15" customFormat="1" ht="12.75" customHeight="1" x14ac:dyDescent="0.4">
      <c r="A26" s="260" t="str">
        <f>'CONTRACT TOTAL'!A26:B26</f>
        <v>Position Title (Employee Classification) 9</v>
      </c>
      <c r="B26" s="260"/>
      <c r="C26" s="85">
        <v>0</v>
      </c>
      <c r="D26" s="85">
        <v>0</v>
      </c>
      <c r="E26" s="85">
        <v>0</v>
      </c>
      <c r="F26" s="85">
        <v>0</v>
      </c>
      <c r="G26" s="61">
        <v>0</v>
      </c>
      <c r="H26" s="61">
        <v>0</v>
      </c>
      <c r="I26" s="61">
        <v>0</v>
      </c>
      <c r="J26" s="85">
        <f t="shared" si="1"/>
        <v>0</v>
      </c>
      <c r="K26" s="85">
        <v>0</v>
      </c>
      <c r="L26" s="85">
        <v>0</v>
      </c>
      <c r="N26" s="120">
        <v>0</v>
      </c>
      <c r="O26" s="14">
        <f t="shared" si="0"/>
        <v>0</v>
      </c>
    </row>
    <row r="27" spans="1:15" s="15" customFormat="1" ht="12.75" customHeight="1" x14ac:dyDescent="0.4">
      <c r="A27" s="260" t="str">
        <f>'CONTRACT TOTAL'!A27:B27</f>
        <v>Position Title (Employee Classification) 10</v>
      </c>
      <c r="B27" s="260"/>
      <c r="C27" s="85">
        <v>0</v>
      </c>
      <c r="D27" s="85">
        <v>0</v>
      </c>
      <c r="E27" s="85">
        <v>0</v>
      </c>
      <c r="F27" s="85">
        <v>0</v>
      </c>
      <c r="G27" s="61">
        <v>0</v>
      </c>
      <c r="H27" s="61">
        <v>0</v>
      </c>
      <c r="I27" s="61">
        <v>0</v>
      </c>
      <c r="J27" s="85">
        <f t="shared" si="1"/>
        <v>0</v>
      </c>
      <c r="K27" s="85">
        <v>0</v>
      </c>
      <c r="L27" s="85">
        <v>0</v>
      </c>
      <c r="N27" s="120">
        <v>0</v>
      </c>
      <c r="O27" s="14">
        <f t="shared" si="0"/>
        <v>0</v>
      </c>
    </row>
    <row r="28" spans="1:15" s="15" customFormat="1" ht="12.75" customHeight="1" x14ac:dyDescent="0.4">
      <c r="A28" s="260" t="str">
        <f>'CONTRACT TOTAL'!A28:B28</f>
        <v>Position Title (Employee Classification) 11</v>
      </c>
      <c r="B28" s="260"/>
      <c r="C28" s="85">
        <v>0</v>
      </c>
      <c r="D28" s="85">
        <v>0</v>
      </c>
      <c r="E28" s="85">
        <v>0</v>
      </c>
      <c r="F28" s="85">
        <v>0</v>
      </c>
      <c r="G28" s="61">
        <v>0</v>
      </c>
      <c r="H28" s="61">
        <v>0</v>
      </c>
      <c r="I28" s="61">
        <v>0</v>
      </c>
      <c r="J28" s="85">
        <f t="shared" si="1"/>
        <v>0</v>
      </c>
      <c r="K28" s="85">
        <v>0</v>
      </c>
      <c r="L28" s="85">
        <v>0</v>
      </c>
      <c r="N28" s="120">
        <v>0</v>
      </c>
      <c r="O28" s="14">
        <f t="shared" si="0"/>
        <v>0</v>
      </c>
    </row>
    <row r="29" spans="1:15" s="15" customFormat="1" ht="12.75" customHeight="1" x14ac:dyDescent="0.4">
      <c r="A29" s="260" t="str">
        <f>'CONTRACT TOTAL'!A29:B29</f>
        <v>Position Title (Employee Classification) 12</v>
      </c>
      <c r="B29" s="260"/>
      <c r="C29" s="85">
        <v>0</v>
      </c>
      <c r="D29" s="85">
        <v>0</v>
      </c>
      <c r="E29" s="85">
        <v>0</v>
      </c>
      <c r="F29" s="85">
        <v>0</v>
      </c>
      <c r="G29" s="61">
        <v>0</v>
      </c>
      <c r="H29" s="61">
        <v>0</v>
      </c>
      <c r="I29" s="61">
        <v>0</v>
      </c>
      <c r="J29" s="85">
        <f t="shared" si="1"/>
        <v>0</v>
      </c>
      <c r="K29" s="85">
        <v>0</v>
      </c>
      <c r="L29" s="85">
        <v>0</v>
      </c>
      <c r="N29" s="120">
        <v>0</v>
      </c>
      <c r="O29" s="14">
        <f t="shared" si="0"/>
        <v>0</v>
      </c>
    </row>
    <row r="30" spans="1:15" s="15" customFormat="1" ht="12.75" customHeight="1" x14ac:dyDescent="0.4">
      <c r="A30" s="260" t="str">
        <f>'CONTRACT TOTAL'!A30:B30</f>
        <v>Position Title (Employee Classification) 13</v>
      </c>
      <c r="B30" s="260"/>
      <c r="C30" s="106">
        <v>0</v>
      </c>
      <c r="D30" s="106">
        <v>0</v>
      </c>
      <c r="E30" s="106">
        <v>0</v>
      </c>
      <c r="F30" s="106">
        <v>0</v>
      </c>
      <c r="G30" s="61">
        <v>0</v>
      </c>
      <c r="H30" s="61">
        <v>0</v>
      </c>
      <c r="I30" s="61">
        <v>0</v>
      </c>
      <c r="J30" s="106">
        <f>E30+G30+H30+I30</f>
        <v>0</v>
      </c>
      <c r="K30" s="106">
        <v>0</v>
      </c>
      <c r="L30" s="106">
        <v>0</v>
      </c>
      <c r="N30" s="120">
        <v>0</v>
      </c>
      <c r="O30" s="14">
        <f t="shared" si="0"/>
        <v>0</v>
      </c>
    </row>
    <row r="31" spans="1:15" s="15" customFormat="1" ht="12.75" customHeight="1" x14ac:dyDescent="0.4">
      <c r="A31" s="260" t="str">
        <f>'CONTRACT TOTAL'!A31:B31</f>
        <v>Position Title (Employee Classification) 14</v>
      </c>
      <c r="B31" s="260"/>
      <c r="C31" s="134">
        <v>0</v>
      </c>
      <c r="D31" s="134">
        <v>0</v>
      </c>
      <c r="E31" s="134">
        <v>0</v>
      </c>
      <c r="F31" s="134">
        <v>0</v>
      </c>
      <c r="G31" s="61">
        <v>0</v>
      </c>
      <c r="H31" s="61">
        <v>0</v>
      </c>
      <c r="I31" s="61">
        <v>0</v>
      </c>
      <c r="J31" s="134">
        <f>E31+G31+H31+I31</f>
        <v>0</v>
      </c>
      <c r="K31" s="134">
        <v>0</v>
      </c>
      <c r="L31" s="134">
        <v>0</v>
      </c>
      <c r="N31" s="134">
        <v>0</v>
      </c>
      <c r="O31" s="14">
        <f t="shared" si="0"/>
        <v>0</v>
      </c>
    </row>
    <row r="32" spans="1:15" s="15" customFormat="1" ht="12.75" customHeight="1" x14ac:dyDescent="0.4">
      <c r="A32" s="260" t="str">
        <f>'CONTRACT TOTAL'!A32:B32</f>
        <v>Position Title (Employee Classification) 15</v>
      </c>
      <c r="B32" s="260"/>
      <c r="C32" s="134">
        <v>0</v>
      </c>
      <c r="D32" s="134">
        <v>0</v>
      </c>
      <c r="E32" s="134">
        <v>0</v>
      </c>
      <c r="F32" s="134">
        <v>0</v>
      </c>
      <c r="G32" s="61">
        <v>0</v>
      </c>
      <c r="H32" s="61">
        <v>0</v>
      </c>
      <c r="I32" s="61">
        <v>0</v>
      </c>
      <c r="J32" s="134">
        <f>E32+G32+H32+I32</f>
        <v>0</v>
      </c>
      <c r="K32" s="134">
        <v>0</v>
      </c>
      <c r="L32" s="134">
        <v>0</v>
      </c>
      <c r="N32" s="134">
        <v>0</v>
      </c>
      <c r="O32" s="14">
        <f t="shared" si="0"/>
        <v>0</v>
      </c>
    </row>
    <row r="33" spans="1:15" s="15" customFormat="1" ht="12.75" customHeight="1" x14ac:dyDescent="0.4">
      <c r="A33" s="260" t="str">
        <f>'CONTRACT TOTAL'!A33:B33</f>
        <v>Position Title (Employee Classification) 16</v>
      </c>
      <c r="B33" s="260"/>
      <c r="C33" s="147">
        <v>0</v>
      </c>
      <c r="D33" s="147">
        <v>0</v>
      </c>
      <c r="E33" s="147">
        <v>0</v>
      </c>
      <c r="F33" s="147">
        <v>0</v>
      </c>
      <c r="G33" s="61">
        <v>0</v>
      </c>
      <c r="H33" s="61">
        <v>0</v>
      </c>
      <c r="I33" s="61">
        <v>0</v>
      </c>
      <c r="J33" s="147">
        <f>E33+G33+H33+I33</f>
        <v>0</v>
      </c>
      <c r="K33" s="147">
        <v>0</v>
      </c>
      <c r="L33" s="147">
        <v>0</v>
      </c>
      <c r="N33" s="147">
        <v>0</v>
      </c>
      <c r="O33" s="14">
        <f t="shared" si="0"/>
        <v>0</v>
      </c>
    </row>
    <row r="34" spans="1:15" s="15" customFormat="1" ht="12.75" customHeight="1" x14ac:dyDescent="0.4">
      <c r="A34" s="260" t="str">
        <f>'CONTRACT TOTAL'!A34:B34</f>
        <v>Position Title (Employee Classification) 17</v>
      </c>
      <c r="B34" s="260"/>
      <c r="C34" s="147">
        <v>0</v>
      </c>
      <c r="D34" s="147">
        <v>0</v>
      </c>
      <c r="E34" s="147">
        <v>0</v>
      </c>
      <c r="F34" s="147">
        <v>0</v>
      </c>
      <c r="G34" s="61">
        <v>0</v>
      </c>
      <c r="H34" s="61">
        <v>0</v>
      </c>
      <c r="I34" s="61">
        <v>0</v>
      </c>
      <c r="J34" s="147">
        <f>E34+G34+H34+I34</f>
        <v>0</v>
      </c>
      <c r="K34" s="147">
        <v>0</v>
      </c>
      <c r="L34" s="147">
        <v>0</v>
      </c>
      <c r="N34" s="147">
        <v>0</v>
      </c>
      <c r="O34" s="14">
        <f t="shared" si="0"/>
        <v>0</v>
      </c>
    </row>
    <row r="35" spans="1:15" s="15" customFormat="1" ht="12.75" x14ac:dyDescent="0.4">
      <c r="A35" s="260" t="str">
        <f>'CONTRACT TOTAL'!A35:B35</f>
        <v>Position Title (Employee Classification) 18</v>
      </c>
      <c r="B35" s="260"/>
      <c r="C35" s="124">
        <v>0</v>
      </c>
      <c r="D35" s="124">
        <v>0</v>
      </c>
      <c r="E35" s="124">
        <v>0</v>
      </c>
      <c r="F35" s="124">
        <v>0</v>
      </c>
      <c r="G35" s="61">
        <v>0</v>
      </c>
      <c r="H35" s="61">
        <v>0</v>
      </c>
      <c r="I35" s="61">
        <v>0</v>
      </c>
      <c r="J35" s="124">
        <v>0</v>
      </c>
      <c r="K35" s="124">
        <v>0</v>
      </c>
      <c r="L35" s="124">
        <v>0</v>
      </c>
      <c r="N35" s="124">
        <v>0</v>
      </c>
      <c r="O35" s="14">
        <f t="shared" si="0"/>
        <v>0</v>
      </c>
    </row>
    <row r="36" spans="1:15" s="15" customFormat="1" ht="12.75" x14ac:dyDescent="0.4">
      <c r="A36" s="259" t="s">
        <v>47</v>
      </c>
      <c r="B36" s="259"/>
      <c r="C36" s="90">
        <f>SUM(C18:C35)</f>
        <v>0</v>
      </c>
      <c r="D36" s="90">
        <f t="shared" ref="D36:N36" si="2">SUM(D18:D35)</f>
        <v>0</v>
      </c>
      <c r="E36" s="90">
        <f t="shared" si="2"/>
        <v>0</v>
      </c>
      <c r="F36" s="90">
        <f t="shared" si="2"/>
        <v>60</v>
      </c>
      <c r="G36" s="90">
        <f t="shared" si="2"/>
        <v>0</v>
      </c>
      <c r="H36" s="90">
        <f t="shared" si="2"/>
        <v>0</v>
      </c>
      <c r="I36" s="90">
        <f t="shared" si="2"/>
        <v>0</v>
      </c>
      <c r="J36" s="90">
        <f t="shared" si="2"/>
        <v>0</v>
      </c>
      <c r="K36" s="90">
        <f t="shared" si="2"/>
        <v>0</v>
      </c>
      <c r="L36" s="90">
        <f t="shared" si="2"/>
        <v>0</v>
      </c>
      <c r="N36" s="90">
        <f t="shared" si="2"/>
        <v>0</v>
      </c>
      <c r="O36" s="24">
        <f>SUM(O18:O29)</f>
        <v>0</v>
      </c>
    </row>
    <row r="37" spans="1:15" s="15" customFormat="1" ht="12.75" x14ac:dyDescent="0.4">
      <c r="A37" s="260"/>
      <c r="B37" s="260"/>
      <c r="C37" s="85"/>
      <c r="D37" s="85"/>
      <c r="E37" s="85"/>
      <c r="F37" s="85"/>
      <c r="G37" s="85"/>
      <c r="H37" s="85"/>
      <c r="I37" s="85"/>
      <c r="J37" s="85"/>
      <c r="K37" s="85"/>
      <c r="L37" s="85"/>
      <c r="N37" s="120"/>
      <c r="O37" s="14"/>
    </row>
    <row r="38" spans="1:15" s="25" customFormat="1" x14ac:dyDescent="0.4">
      <c r="A38" s="265" t="s">
        <v>48</v>
      </c>
      <c r="B38" s="265"/>
      <c r="C38" s="85"/>
      <c r="D38" s="85"/>
      <c r="E38" s="85"/>
      <c r="F38" s="85"/>
      <c r="G38" s="85"/>
      <c r="H38" s="85"/>
      <c r="I38" s="85"/>
      <c r="J38" s="85"/>
      <c r="K38" s="85"/>
      <c r="L38" s="85"/>
      <c r="N38" s="120"/>
      <c r="O38" s="14"/>
    </row>
    <row r="39" spans="1:15" s="15" customFormat="1" ht="12.75" customHeight="1" x14ac:dyDescent="0.4">
      <c r="A39" s="260" t="str">
        <f>'CONTRACT TOTAL'!A39:B39</f>
        <v>Position Title (Employee Classification) 1</v>
      </c>
      <c r="B39" s="260"/>
      <c r="C39" s="85">
        <v>0</v>
      </c>
      <c r="D39" s="85">
        <v>0</v>
      </c>
      <c r="E39" s="85">
        <v>0</v>
      </c>
      <c r="F39" s="85">
        <v>0</v>
      </c>
      <c r="G39" s="61">
        <v>0</v>
      </c>
      <c r="H39" s="61">
        <v>0</v>
      </c>
      <c r="I39" s="61">
        <v>0</v>
      </c>
      <c r="J39" s="85">
        <f>E39+G39+H39+I39</f>
        <v>0</v>
      </c>
      <c r="K39" s="85">
        <v>0</v>
      </c>
      <c r="L39" s="85">
        <v>0</v>
      </c>
      <c r="N39" s="120">
        <v>0</v>
      </c>
      <c r="O39" s="14">
        <f t="shared" ref="O39:O56" si="3">C39-N39</f>
        <v>0</v>
      </c>
    </row>
    <row r="40" spans="1:15" s="15" customFormat="1" ht="12.75" customHeight="1" x14ac:dyDescent="0.4">
      <c r="A40" s="260" t="str">
        <f>'CONTRACT TOTAL'!A40:B40</f>
        <v>Position Title (Employee Classification) 2</v>
      </c>
      <c r="B40" s="260"/>
      <c r="C40" s="85">
        <v>0</v>
      </c>
      <c r="D40" s="85">
        <v>0</v>
      </c>
      <c r="E40" s="85">
        <v>0</v>
      </c>
      <c r="F40" s="85">
        <v>0</v>
      </c>
      <c r="G40" s="61">
        <v>0</v>
      </c>
      <c r="H40" s="61">
        <v>0</v>
      </c>
      <c r="I40" s="61">
        <v>0</v>
      </c>
      <c r="J40" s="85">
        <f t="shared" ref="J40:J50" si="4">E40+G40+H40+I40</f>
        <v>0</v>
      </c>
      <c r="K40" s="85">
        <v>0</v>
      </c>
      <c r="L40" s="85">
        <v>0</v>
      </c>
      <c r="N40" s="120">
        <v>0</v>
      </c>
      <c r="O40" s="14">
        <f t="shared" si="3"/>
        <v>0</v>
      </c>
    </row>
    <row r="41" spans="1:15" s="15" customFormat="1" ht="12.75" customHeight="1" x14ac:dyDescent="0.4">
      <c r="A41" s="260" t="str">
        <f>'CONTRACT TOTAL'!A41:B41</f>
        <v>Position Title (Employee Classification) 3</v>
      </c>
      <c r="B41" s="260"/>
      <c r="C41" s="85">
        <v>0</v>
      </c>
      <c r="D41" s="85">
        <v>0</v>
      </c>
      <c r="E41" s="85">
        <v>0</v>
      </c>
      <c r="F41" s="85">
        <v>0</v>
      </c>
      <c r="G41" s="61">
        <v>0</v>
      </c>
      <c r="H41" s="61">
        <v>0</v>
      </c>
      <c r="I41" s="61">
        <v>0</v>
      </c>
      <c r="J41" s="85">
        <f t="shared" si="4"/>
        <v>0</v>
      </c>
      <c r="K41" s="85">
        <v>0</v>
      </c>
      <c r="L41" s="85">
        <v>0</v>
      </c>
      <c r="N41" s="120">
        <v>0</v>
      </c>
      <c r="O41" s="14">
        <f t="shared" si="3"/>
        <v>0</v>
      </c>
    </row>
    <row r="42" spans="1:15" s="15" customFormat="1" ht="12.75" x14ac:dyDescent="0.4">
      <c r="A42" s="260" t="str">
        <f>'CONTRACT TOTAL'!A42:B42</f>
        <v>Position Title (Employee Classification) 4</v>
      </c>
      <c r="B42" s="260"/>
      <c r="C42" s="85">
        <v>0</v>
      </c>
      <c r="D42" s="85">
        <v>0</v>
      </c>
      <c r="E42" s="85">
        <v>0</v>
      </c>
      <c r="F42" s="85">
        <v>0</v>
      </c>
      <c r="G42" s="61">
        <v>0</v>
      </c>
      <c r="H42" s="61">
        <v>0</v>
      </c>
      <c r="I42" s="61">
        <v>0</v>
      </c>
      <c r="J42" s="85">
        <f t="shared" si="4"/>
        <v>0</v>
      </c>
      <c r="K42" s="85">
        <v>0</v>
      </c>
      <c r="L42" s="85">
        <v>0</v>
      </c>
      <c r="N42" s="120">
        <v>0</v>
      </c>
      <c r="O42" s="14">
        <f t="shared" si="3"/>
        <v>0</v>
      </c>
    </row>
    <row r="43" spans="1:15" s="15" customFormat="1" ht="12.75" customHeight="1" x14ac:dyDescent="0.4">
      <c r="A43" s="260" t="str">
        <f>'CONTRACT TOTAL'!A43:B43</f>
        <v>Position Title (Employee Classification) 5</v>
      </c>
      <c r="B43" s="260"/>
      <c r="C43" s="85">
        <v>0</v>
      </c>
      <c r="D43" s="85">
        <v>0</v>
      </c>
      <c r="E43" s="85">
        <v>0</v>
      </c>
      <c r="F43" s="85">
        <v>0</v>
      </c>
      <c r="G43" s="61">
        <v>0</v>
      </c>
      <c r="H43" s="61">
        <v>0</v>
      </c>
      <c r="I43" s="61">
        <v>0</v>
      </c>
      <c r="J43" s="85">
        <f t="shared" si="4"/>
        <v>0</v>
      </c>
      <c r="K43" s="85">
        <v>0</v>
      </c>
      <c r="L43" s="85">
        <v>0</v>
      </c>
      <c r="N43" s="120">
        <v>0</v>
      </c>
      <c r="O43" s="14">
        <f t="shared" si="3"/>
        <v>0</v>
      </c>
    </row>
    <row r="44" spans="1:15" s="15" customFormat="1" ht="12.75" customHeight="1" x14ac:dyDescent="0.4">
      <c r="A44" s="260" t="str">
        <f>'CONTRACT TOTAL'!A44:B44</f>
        <v>Position Title (Employee Classification) 6</v>
      </c>
      <c r="B44" s="260"/>
      <c r="C44" s="85">
        <v>0</v>
      </c>
      <c r="D44" s="85">
        <v>0</v>
      </c>
      <c r="E44" s="85">
        <v>0</v>
      </c>
      <c r="F44" s="85">
        <v>0</v>
      </c>
      <c r="G44" s="61">
        <v>0</v>
      </c>
      <c r="H44" s="61">
        <v>0</v>
      </c>
      <c r="I44" s="61">
        <v>0</v>
      </c>
      <c r="J44" s="85">
        <f t="shared" si="4"/>
        <v>0</v>
      </c>
      <c r="K44" s="85">
        <v>0</v>
      </c>
      <c r="L44" s="85">
        <v>0</v>
      </c>
      <c r="N44" s="120">
        <v>0</v>
      </c>
      <c r="O44" s="14">
        <f t="shared" si="3"/>
        <v>0</v>
      </c>
    </row>
    <row r="45" spans="1:15" s="15" customFormat="1" ht="12.75" x14ac:dyDescent="0.4">
      <c r="A45" s="260" t="str">
        <f>'CONTRACT TOTAL'!A45:B45</f>
        <v>Position Title (Employee Classification) 7</v>
      </c>
      <c r="B45" s="260"/>
      <c r="C45" s="85">
        <v>0</v>
      </c>
      <c r="D45" s="85">
        <v>0</v>
      </c>
      <c r="E45" s="85">
        <v>0</v>
      </c>
      <c r="F45" s="85">
        <v>0</v>
      </c>
      <c r="G45" s="61">
        <v>0</v>
      </c>
      <c r="H45" s="61">
        <v>0</v>
      </c>
      <c r="I45" s="61">
        <v>0</v>
      </c>
      <c r="J45" s="85">
        <f t="shared" si="4"/>
        <v>0</v>
      </c>
      <c r="K45" s="85">
        <v>0</v>
      </c>
      <c r="L45" s="85">
        <v>0</v>
      </c>
      <c r="N45" s="120">
        <v>0</v>
      </c>
      <c r="O45" s="14">
        <f t="shared" si="3"/>
        <v>0</v>
      </c>
    </row>
    <row r="46" spans="1:15" s="15" customFormat="1" ht="12.75" customHeight="1" x14ac:dyDescent="0.4">
      <c r="A46" s="260" t="str">
        <f>'CONTRACT TOTAL'!A46:B46</f>
        <v>Position Title (Employee Classification) 8</v>
      </c>
      <c r="B46" s="260"/>
      <c r="C46" s="85">
        <v>0</v>
      </c>
      <c r="D46" s="85">
        <v>0</v>
      </c>
      <c r="E46" s="85">
        <v>0</v>
      </c>
      <c r="F46" s="85">
        <v>0</v>
      </c>
      <c r="G46" s="61">
        <v>0</v>
      </c>
      <c r="H46" s="61">
        <v>0</v>
      </c>
      <c r="I46" s="61">
        <v>0</v>
      </c>
      <c r="J46" s="85">
        <f t="shared" si="4"/>
        <v>0</v>
      </c>
      <c r="K46" s="85">
        <v>0</v>
      </c>
      <c r="L46" s="85">
        <v>0</v>
      </c>
      <c r="N46" s="120">
        <v>0</v>
      </c>
      <c r="O46" s="14">
        <f t="shared" si="3"/>
        <v>0</v>
      </c>
    </row>
    <row r="47" spans="1:15" s="15" customFormat="1" ht="12.75" customHeight="1" x14ac:dyDescent="0.4">
      <c r="A47" s="260" t="str">
        <f>'CONTRACT TOTAL'!A47:B47</f>
        <v>Position Title (Employee Classification) 9</v>
      </c>
      <c r="B47" s="260"/>
      <c r="C47" s="85">
        <v>0</v>
      </c>
      <c r="D47" s="85">
        <v>0</v>
      </c>
      <c r="E47" s="85">
        <v>0</v>
      </c>
      <c r="F47" s="85">
        <v>0</v>
      </c>
      <c r="G47" s="61">
        <v>0</v>
      </c>
      <c r="H47" s="61">
        <v>0</v>
      </c>
      <c r="I47" s="61">
        <v>0</v>
      </c>
      <c r="J47" s="85">
        <f t="shared" si="4"/>
        <v>0</v>
      </c>
      <c r="K47" s="85">
        <v>0</v>
      </c>
      <c r="L47" s="85">
        <v>0</v>
      </c>
      <c r="N47" s="120">
        <v>0</v>
      </c>
      <c r="O47" s="14">
        <f t="shared" si="3"/>
        <v>0</v>
      </c>
    </row>
    <row r="48" spans="1:15" s="15" customFormat="1" ht="12.75" customHeight="1" x14ac:dyDescent="0.4">
      <c r="A48" s="260" t="str">
        <f>'CONTRACT TOTAL'!A48:B48</f>
        <v>Position Title (Employee Classification) 10</v>
      </c>
      <c r="B48" s="260"/>
      <c r="C48" s="85">
        <v>0</v>
      </c>
      <c r="D48" s="85">
        <v>0</v>
      </c>
      <c r="E48" s="85">
        <v>0</v>
      </c>
      <c r="F48" s="85">
        <v>0</v>
      </c>
      <c r="G48" s="61">
        <v>0</v>
      </c>
      <c r="H48" s="61">
        <v>0</v>
      </c>
      <c r="I48" s="61">
        <v>0</v>
      </c>
      <c r="J48" s="85">
        <f t="shared" si="4"/>
        <v>0</v>
      </c>
      <c r="K48" s="85">
        <v>0</v>
      </c>
      <c r="L48" s="85">
        <v>0</v>
      </c>
      <c r="N48" s="120">
        <v>0</v>
      </c>
      <c r="O48" s="14">
        <f t="shared" si="3"/>
        <v>0</v>
      </c>
    </row>
    <row r="49" spans="1:15" s="15" customFormat="1" ht="12.75" customHeight="1" x14ac:dyDescent="0.4">
      <c r="A49" s="260" t="str">
        <f>'CONTRACT TOTAL'!A49:B49</f>
        <v>Position Title (Employee Classification) 11</v>
      </c>
      <c r="B49" s="260"/>
      <c r="C49" s="85">
        <v>0</v>
      </c>
      <c r="D49" s="85">
        <v>0</v>
      </c>
      <c r="E49" s="85">
        <v>0</v>
      </c>
      <c r="F49" s="85">
        <v>0</v>
      </c>
      <c r="G49" s="61">
        <v>0</v>
      </c>
      <c r="H49" s="61">
        <v>0</v>
      </c>
      <c r="I49" s="61">
        <v>0</v>
      </c>
      <c r="J49" s="85">
        <f t="shared" si="4"/>
        <v>0</v>
      </c>
      <c r="K49" s="85">
        <v>0</v>
      </c>
      <c r="L49" s="85">
        <v>0</v>
      </c>
      <c r="N49" s="120">
        <v>0</v>
      </c>
      <c r="O49" s="14">
        <f t="shared" si="3"/>
        <v>0</v>
      </c>
    </row>
    <row r="50" spans="1:15" s="15" customFormat="1" ht="12.75" customHeight="1" x14ac:dyDescent="0.4">
      <c r="A50" s="260" t="str">
        <f>'CONTRACT TOTAL'!A50:B50</f>
        <v>Position Title (Employee Classification) 12</v>
      </c>
      <c r="B50" s="260"/>
      <c r="C50" s="85">
        <v>0</v>
      </c>
      <c r="D50" s="85">
        <v>0</v>
      </c>
      <c r="E50" s="85">
        <v>0</v>
      </c>
      <c r="F50" s="85">
        <v>0</v>
      </c>
      <c r="G50" s="61">
        <v>0</v>
      </c>
      <c r="H50" s="61">
        <v>0</v>
      </c>
      <c r="I50" s="61">
        <v>0</v>
      </c>
      <c r="J50" s="85">
        <f t="shared" si="4"/>
        <v>0</v>
      </c>
      <c r="K50" s="85">
        <v>0</v>
      </c>
      <c r="L50" s="85">
        <v>0</v>
      </c>
      <c r="N50" s="120">
        <v>0</v>
      </c>
      <c r="O50" s="14">
        <f t="shared" si="3"/>
        <v>0</v>
      </c>
    </row>
    <row r="51" spans="1:15" s="15" customFormat="1" ht="12.75" customHeight="1" x14ac:dyDescent="0.4">
      <c r="A51" s="260" t="str">
        <f>'CONTRACT TOTAL'!A51:B51</f>
        <v>Position Title (Employee Classification) 13</v>
      </c>
      <c r="B51" s="260"/>
      <c r="C51" s="106">
        <v>0</v>
      </c>
      <c r="D51" s="106">
        <v>0</v>
      </c>
      <c r="E51" s="106">
        <v>0</v>
      </c>
      <c r="F51" s="106">
        <v>0</v>
      </c>
      <c r="G51" s="61">
        <v>0</v>
      </c>
      <c r="H51" s="61">
        <v>0</v>
      </c>
      <c r="I51" s="61">
        <v>0</v>
      </c>
      <c r="J51" s="106">
        <f>E51+G51+H51+I51</f>
        <v>0</v>
      </c>
      <c r="K51" s="106">
        <v>0</v>
      </c>
      <c r="L51" s="106">
        <v>0</v>
      </c>
      <c r="N51" s="120">
        <v>0</v>
      </c>
      <c r="O51" s="14">
        <f t="shared" si="3"/>
        <v>0</v>
      </c>
    </row>
    <row r="52" spans="1:15" s="15" customFormat="1" ht="12.75" customHeight="1" x14ac:dyDescent="0.4">
      <c r="A52" s="260" t="str">
        <f>'CONTRACT TOTAL'!A52:B52</f>
        <v>Position Title (Employee Classification) 14</v>
      </c>
      <c r="B52" s="260"/>
      <c r="C52" s="134">
        <v>0</v>
      </c>
      <c r="D52" s="134">
        <v>0</v>
      </c>
      <c r="E52" s="134">
        <v>0</v>
      </c>
      <c r="F52" s="134">
        <v>0</v>
      </c>
      <c r="G52" s="61">
        <v>0</v>
      </c>
      <c r="H52" s="61">
        <v>0</v>
      </c>
      <c r="I52" s="61">
        <v>0</v>
      </c>
      <c r="J52" s="134">
        <f>E52+G52+H52+I52</f>
        <v>0</v>
      </c>
      <c r="K52" s="134">
        <v>0</v>
      </c>
      <c r="L52" s="134">
        <v>0</v>
      </c>
      <c r="N52" s="134">
        <v>0</v>
      </c>
      <c r="O52" s="14">
        <f t="shared" si="3"/>
        <v>0</v>
      </c>
    </row>
    <row r="53" spans="1:15" s="15" customFormat="1" ht="12.75" customHeight="1" x14ac:dyDescent="0.4">
      <c r="A53" s="260" t="str">
        <f>'CONTRACT TOTAL'!A53:B53</f>
        <v>Position Title (Employee Classification) 15</v>
      </c>
      <c r="B53" s="260"/>
      <c r="C53" s="134">
        <v>0</v>
      </c>
      <c r="D53" s="134">
        <v>0</v>
      </c>
      <c r="E53" s="134">
        <v>0</v>
      </c>
      <c r="F53" s="134">
        <v>0</v>
      </c>
      <c r="G53" s="61">
        <v>0</v>
      </c>
      <c r="H53" s="61">
        <v>0</v>
      </c>
      <c r="I53" s="61">
        <v>0</v>
      </c>
      <c r="J53" s="134">
        <f>E53+G53+H53+I53</f>
        <v>0</v>
      </c>
      <c r="K53" s="134">
        <v>0</v>
      </c>
      <c r="L53" s="134">
        <v>0</v>
      </c>
      <c r="N53" s="134">
        <v>0</v>
      </c>
      <c r="O53" s="14">
        <f t="shared" si="3"/>
        <v>0</v>
      </c>
    </row>
    <row r="54" spans="1:15" s="15" customFormat="1" ht="12.75" customHeight="1" x14ac:dyDescent="0.4">
      <c r="A54" s="260" t="str">
        <f>'CONTRACT TOTAL'!A54:B54</f>
        <v>Position Title (Employee Classification) 16</v>
      </c>
      <c r="B54" s="260"/>
      <c r="C54" s="147">
        <v>0</v>
      </c>
      <c r="D54" s="147">
        <v>0</v>
      </c>
      <c r="E54" s="147">
        <v>0</v>
      </c>
      <c r="F54" s="147">
        <v>0</v>
      </c>
      <c r="G54" s="61">
        <v>0</v>
      </c>
      <c r="H54" s="61">
        <v>0</v>
      </c>
      <c r="I54" s="61">
        <v>0</v>
      </c>
      <c r="J54" s="147">
        <f>E54+G54+H54+I54</f>
        <v>0</v>
      </c>
      <c r="K54" s="147">
        <v>0</v>
      </c>
      <c r="L54" s="147">
        <v>0</v>
      </c>
      <c r="N54" s="147">
        <v>0</v>
      </c>
      <c r="O54" s="14">
        <f t="shared" si="3"/>
        <v>0</v>
      </c>
    </row>
    <row r="55" spans="1:15" s="15" customFormat="1" ht="12.75" customHeight="1" x14ac:dyDescent="0.4">
      <c r="A55" s="260" t="str">
        <f>'CONTRACT TOTAL'!A55:B55</f>
        <v>Position Title (Employee Classification) 17</v>
      </c>
      <c r="B55" s="260"/>
      <c r="C55" s="147">
        <v>0</v>
      </c>
      <c r="D55" s="147">
        <v>0</v>
      </c>
      <c r="E55" s="147">
        <v>0</v>
      </c>
      <c r="F55" s="147">
        <v>0</v>
      </c>
      <c r="G55" s="61">
        <v>0</v>
      </c>
      <c r="H55" s="61">
        <v>0</v>
      </c>
      <c r="I55" s="61">
        <v>0</v>
      </c>
      <c r="J55" s="147">
        <f>E55+G55+H55+I55</f>
        <v>0</v>
      </c>
      <c r="K55" s="147">
        <v>0</v>
      </c>
      <c r="L55" s="147">
        <v>0</v>
      </c>
      <c r="N55" s="147">
        <v>0</v>
      </c>
      <c r="O55" s="14">
        <f t="shared" si="3"/>
        <v>0</v>
      </c>
    </row>
    <row r="56" spans="1:15" s="15" customFormat="1" ht="12.75" x14ac:dyDescent="0.4">
      <c r="A56" s="260" t="str">
        <f>'CONTRACT TOTAL'!A56:B56</f>
        <v>Position Title (Employee Classification) 18</v>
      </c>
      <c r="B56" s="260"/>
      <c r="C56" s="124">
        <v>0</v>
      </c>
      <c r="D56" s="124">
        <v>0</v>
      </c>
      <c r="E56" s="124">
        <v>0</v>
      </c>
      <c r="F56" s="124">
        <v>0</v>
      </c>
      <c r="G56" s="61">
        <v>0</v>
      </c>
      <c r="H56" s="61">
        <v>0</v>
      </c>
      <c r="I56" s="61">
        <v>0</v>
      </c>
      <c r="J56" s="124">
        <v>0</v>
      </c>
      <c r="K56" s="124">
        <v>0</v>
      </c>
      <c r="L56" s="124">
        <v>0</v>
      </c>
      <c r="N56" s="124">
        <v>0</v>
      </c>
      <c r="O56" s="14">
        <f t="shared" si="3"/>
        <v>0</v>
      </c>
    </row>
    <row r="57" spans="1:15" s="15" customFormat="1" ht="12.75" x14ac:dyDescent="0.4">
      <c r="A57" s="259" t="s">
        <v>47</v>
      </c>
      <c r="B57" s="259"/>
      <c r="C57" s="90">
        <f>SUM(C39:C56)</f>
        <v>0</v>
      </c>
      <c r="D57" s="90">
        <f t="shared" ref="D57:N57" si="5">SUM(D39:D56)</f>
        <v>0</v>
      </c>
      <c r="E57" s="90">
        <f t="shared" si="5"/>
        <v>0</v>
      </c>
      <c r="F57" s="90">
        <f t="shared" si="5"/>
        <v>0</v>
      </c>
      <c r="G57" s="90">
        <f t="shared" si="5"/>
        <v>0</v>
      </c>
      <c r="H57" s="90">
        <f t="shared" si="5"/>
        <v>0</v>
      </c>
      <c r="I57" s="90">
        <f t="shared" si="5"/>
        <v>0</v>
      </c>
      <c r="J57" s="90">
        <f t="shared" si="5"/>
        <v>0</v>
      </c>
      <c r="K57" s="90">
        <f t="shared" si="5"/>
        <v>0</v>
      </c>
      <c r="L57" s="90">
        <f t="shared" si="5"/>
        <v>0</v>
      </c>
      <c r="N57" s="90">
        <f t="shared" si="5"/>
        <v>0</v>
      </c>
      <c r="O57" s="24">
        <f>SUM(O39:O50)</f>
        <v>0</v>
      </c>
    </row>
    <row r="58" spans="1:15" s="15" customFormat="1" ht="12.75" x14ac:dyDescent="0.4">
      <c r="A58" s="260"/>
      <c r="B58" s="260"/>
      <c r="C58" s="85"/>
      <c r="D58" s="85"/>
      <c r="E58" s="85"/>
      <c r="F58" s="85"/>
      <c r="G58" s="85"/>
      <c r="H58" s="85"/>
      <c r="I58" s="85"/>
      <c r="J58" s="85"/>
      <c r="K58" s="85"/>
      <c r="L58" s="85"/>
      <c r="N58" s="120"/>
      <c r="O58" s="14"/>
    </row>
    <row r="59" spans="1:15" s="15" customFormat="1" x14ac:dyDescent="0.4">
      <c r="A59" s="265" t="s">
        <v>49</v>
      </c>
      <c r="B59" s="265"/>
      <c r="C59" s="85"/>
      <c r="D59" s="85"/>
      <c r="E59" s="85"/>
      <c r="F59" s="85"/>
      <c r="G59" s="85"/>
      <c r="H59" s="85"/>
      <c r="I59" s="85"/>
      <c r="J59" s="85"/>
      <c r="K59" s="85"/>
      <c r="L59" s="85"/>
      <c r="N59" s="120"/>
      <c r="O59" s="14"/>
    </row>
    <row r="60" spans="1:15" s="15" customFormat="1" ht="12.75" customHeight="1" x14ac:dyDescent="0.4">
      <c r="A60" s="260" t="str">
        <f>'CONTRACT TOTAL'!A60:B60</f>
        <v>Position Title (Employee Classification) 1</v>
      </c>
      <c r="B60" s="260"/>
      <c r="C60" s="83">
        <v>0</v>
      </c>
      <c r="D60" s="83">
        <v>0</v>
      </c>
      <c r="E60" s="83">
        <v>0</v>
      </c>
      <c r="F60" s="83">
        <v>0</v>
      </c>
      <c r="G60" s="63">
        <v>0</v>
      </c>
      <c r="H60" s="63">
        <v>0</v>
      </c>
      <c r="I60" s="63">
        <v>0</v>
      </c>
      <c r="J60" s="83">
        <f t="shared" ref="J60:J71" si="6">E60+G60+H60+I60</f>
        <v>0</v>
      </c>
      <c r="K60" s="83">
        <v>0</v>
      </c>
      <c r="L60" s="83">
        <v>0</v>
      </c>
      <c r="N60" s="83">
        <v>0</v>
      </c>
      <c r="O60" s="18">
        <f t="shared" ref="O60:O77" si="7">C60-N60</f>
        <v>0</v>
      </c>
    </row>
    <row r="61" spans="1:15" s="15" customFormat="1" ht="12.75" customHeight="1" x14ac:dyDescent="0.4">
      <c r="A61" s="260" t="str">
        <f>'CONTRACT TOTAL'!A61:B61</f>
        <v>Position Title (Employee Classification) 2</v>
      </c>
      <c r="B61" s="260"/>
      <c r="C61" s="83">
        <v>0</v>
      </c>
      <c r="D61" s="83">
        <v>0</v>
      </c>
      <c r="E61" s="83">
        <v>0</v>
      </c>
      <c r="F61" s="83">
        <v>0</v>
      </c>
      <c r="G61" s="63">
        <v>0</v>
      </c>
      <c r="H61" s="63">
        <v>0</v>
      </c>
      <c r="I61" s="63">
        <v>0</v>
      </c>
      <c r="J61" s="83">
        <f t="shared" si="6"/>
        <v>0</v>
      </c>
      <c r="K61" s="83">
        <v>0</v>
      </c>
      <c r="L61" s="83">
        <v>0</v>
      </c>
      <c r="N61" s="83">
        <v>0</v>
      </c>
      <c r="O61" s="18">
        <f t="shared" si="7"/>
        <v>0</v>
      </c>
    </row>
    <row r="62" spans="1:15" s="15" customFormat="1" ht="12.75" customHeight="1" x14ac:dyDescent="0.4">
      <c r="A62" s="260" t="str">
        <f>'CONTRACT TOTAL'!A62:B62</f>
        <v>Position Title (Employee Classification) 3</v>
      </c>
      <c r="B62" s="260"/>
      <c r="C62" s="83">
        <v>0</v>
      </c>
      <c r="D62" s="83">
        <v>0</v>
      </c>
      <c r="E62" s="83">
        <v>0</v>
      </c>
      <c r="F62" s="83">
        <v>0</v>
      </c>
      <c r="G62" s="63">
        <v>0</v>
      </c>
      <c r="H62" s="63">
        <v>0</v>
      </c>
      <c r="I62" s="63">
        <v>0</v>
      </c>
      <c r="J62" s="83">
        <f t="shared" si="6"/>
        <v>0</v>
      </c>
      <c r="K62" s="83">
        <v>0</v>
      </c>
      <c r="L62" s="83">
        <v>0</v>
      </c>
      <c r="N62" s="83">
        <v>0</v>
      </c>
      <c r="O62" s="18">
        <f t="shared" si="7"/>
        <v>0</v>
      </c>
    </row>
    <row r="63" spans="1:15" s="15" customFormat="1" ht="12.75" x14ac:dyDescent="0.4">
      <c r="A63" s="260" t="str">
        <f>'CONTRACT TOTAL'!A63:B63</f>
        <v>Position Title (Employee Classification) 4</v>
      </c>
      <c r="B63" s="260"/>
      <c r="C63" s="83">
        <v>0</v>
      </c>
      <c r="D63" s="83">
        <v>0</v>
      </c>
      <c r="E63" s="83">
        <v>0</v>
      </c>
      <c r="F63" s="83">
        <v>0</v>
      </c>
      <c r="G63" s="63">
        <v>0</v>
      </c>
      <c r="H63" s="63">
        <v>0</v>
      </c>
      <c r="I63" s="63">
        <v>0</v>
      </c>
      <c r="J63" s="83">
        <f t="shared" si="6"/>
        <v>0</v>
      </c>
      <c r="K63" s="83">
        <v>0</v>
      </c>
      <c r="L63" s="83">
        <v>0</v>
      </c>
      <c r="N63" s="83">
        <v>0</v>
      </c>
      <c r="O63" s="18">
        <f t="shared" si="7"/>
        <v>0</v>
      </c>
    </row>
    <row r="64" spans="1:15" s="15" customFormat="1" ht="12.75" customHeight="1" x14ac:dyDescent="0.4">
      <c r="A64" s="260" t="str">
        <f>'CONTRACT TOTAL'!A64:B64</f>
        <v>Position Title (Employee Classification) 5</v>
      </c>
      <c r="B64" s="260"/>
      <c r="C64" s="83">
        <v>0</v>
      </c>
      <c r="D64" s="83">
        <v>0</v>
      </c>
      <c r="E64" s="83">
        <v>0</v>
      </c>
      <c r="F64" s="83">
        <v>1154</v>
      </c>
      <c r="G64" s="63">
        <v>0</v>
      </c>
      <c r="H64" s="63">
        <v>0</v>
      </c>
      <c r="I64" s="63">
        <v>0</v>
      </c>
      <c r="J64" s="83">
        <f t="shared" si="6"/>
        <v>0</v>
      </c>
      <c r="K64" s="83">
        <v>0</v>
      </c>
      <c r="L64" s="83">
        <v>0</v>
      </c>
      <c r="N64" s="83">
        <v>0</v>
      </c>
      <c r="O64" s="18">
        <f t="shared" si="7"/>
        <v>0</v>
      </c>
    </row>
    <row r="65" spans="1:16" s="15" customFormat="1" ht="12.75" customHeight="1" x14ac:dyDescent="0.4">
      <c r="A65" s="260" t="str">
        <f>'CONTRACT TOTAL'!A65:B65</f>
        <v>Position Title (Employee Classification) 6</v>
      </c>
      <c r="B65" s="260"/>
      <c r="C65" s="83">
        <v>0</v>
      </c>
      <c r="D65" s="83">
        <v>0</v>
      </c>
      <c r="E65" s="83">
        <v>0</v>
      </c>
      <c r="F65" s="83">
        <v>951</v>
      </c>
      <c r="G65" s="63">
        <v>0</v>
      </c>
      <c r="H65" s="63">
        <v>0</v>
      </c>
      <c r="I65" s="63">
        <v>0</v>
      </c>
      <c r="J65" s="83">
        <f t="shared" si="6"/>
        <v>0</v>
      </c>
      <c r="K65" s="83">
        <v>0</v>
      </c>
      <c r="L65" s="83">
        <v>0</v>
      </c>
      <c r="N65" s="83">
        <v>0</v>
      </c>
      <c r="O65" s="18">
        <f t="shared" si="7"/>
        <v>0</v>
      </c>
      <c r="P65" s="30"/>
    </row>
    <row r="66" spans="1:16" s="15" customFormat="1" ht="12.75" x14ac:dyDescent="0.4">
      <c r="A66" s="260" t="str">
        <f>'CONTRACT TOTAL'!A66:B66</f>
        <v>Position Title (Employee Classification) 7</v>
      </c>
      <c r="B66" s="260"/>
      <c r="C66" s="83">
        <v>0</v>
      </c>
      <c r="D66" s="83">
        <v>0</v>
      </c>
      <c r="E66" s="83">
        <v>0</v>
      </c>
      <c r="F66" s="83">
        <v>0</v>
      </c>
      <c r="G66" s="63">
        <v>0</v>
      </c>
      <c r="H66" s="63">
        <v>0</v>
      </c>
      <c r="I66" s="63">
        <v>0</v>
      </c>
      <c r="J66" s="83">
        <f t="shared" si="6"/>
        <v>0</v>
      </c>
      <c r="K66" s="83">
        <v>0</v>
      </c>
      <c r="L66" s="83">
        <v>0</v>
      </c>
      <c r="N66" s="83">
        <v>0</v>
      </c>
      <c r="O66" s="18">
        <f t="shared" si="7"/>
        <v>0</v>
      </c>
      <c r="P66" s="31"/>
    </row>
    <row r="67" spans="1:16" s="15" customFormat="1" ht="12.75" customHeight="1" x14ac:dyDescent="0.4">
      <c r="A67" s="260" t="str">
        <f>'CONTRACT TOTAL'!A67:B67</f>
        <v>Position Title (Employee Classification) 8</v>
      </c>
      <c r="B67" s="260"/>
      <c r="C67" s="83">
        <v>0</v>
      </c>
      <c r="D67" s="83">
        <v>0</v>
      </c>
      <c r="E67" s="83">
        <v>0</v>
      </c>
      <c r="F67" s="83">
        <v>0</v>
      </c>
      <c r="G67" s="63">
        <v>0</v>
      </c>
      <c r="H67" s="63">
        <v>0</v>
      </c>
      <c r="I67" s="63">
        <v>0</v>
      </c>
      <c r="J67" s="83">
        <f t="shared" si="6"/>
        <v>0</v>
      </c>
      <c r="K67" s="83">
        <v>0</v>
      </c>
      <c r="L67" s="83">
        <v>0</v>
      </c>
      <c r="N67" s="83">
        <v>0</v>
      </c>
      <c r="O67" s="18">
        <f t="shared" si="7"/>
        <v>0</v>
      </c>
      <c r="P67" s="29"/>
    </row>
    <row r="68" spans="1:16" s="15" customFormat="1" ht="12.75" customHeight="1" x14ac:dyDescent="0.4">
      <c r="A68" s="260" t="str">
        <f>'CONTRACT TOTAL'!A68:B68</f>
        <v>Position Title (Employee Classification) 9</v>
      </c>
      <c r="B68" s="260"/>
      <c r="C68" s="83">
        <v>0</v>
      </c>
      <c r="D68" s="83">
        <v>0</v>
      </c>
      <c r="E68" s="83">
        <v>0</v>
      </c>
      <c r="F68" s="83">
        <v>0</v>
      </c>
      <c r="G68" s="63">
        <v>0</v>
      </c>
      <c r="H68" s="63">
        <v>0</v>
      </c>
      <c r="I68" s="63">
        <v>0</v>
      </c>
      <c r="J68" s="83">
        <f t="shared" si="6"/>
        <v>0</v>
      </c>
      <c r="K68" s="83">
        <v>0</v>
      </c>
      <c r="L68" s="83">
        <v>0</v>
      </c>
      <c r="N68" s="83">
        <v>0</v>
      </c>
      <c r="O68" s="18">
        <f t="shared" si="7"/>
        <v>0</v>
      </c>
      <c r="P68" s="29"/>
    </row>
    <row r="69" spans="1:16" s="15" customFormat="1" ht="12.75" customHeight="1" x14ac:dyDescent="0.4">
      <c r="A69" s="260" t="str">
        <f>'CONTRACT TOTAL'!A69:B69</f>
        <v>Position Title (Employee Classification) 10</v>
      </c>
      <c r="B69" s="260"/>
      <c r="C69" s="83">
        <v>0</v>
      </c>
      <c r="D69" s="83">
        <v>0</v>
      </c>
      <c r="E69" s="83">
        <v>0</v>
      </c>
      <c r="F69" s="83">
        <v>0</v>
      </c>
      <c r="G69" s="63">
        <v>0</v>
      </c>
      <c r="H69" s="63">
        <v>0</v>
      </c>
      <c r="I69" s="63">
        <v>0</v>
      </c>
      <c r="J69" s="83">
        <f t="shared" si="6"/>
        <v>0</v>
      </c>
      <c r="K69" s="83">
        <v>0</v>
      </c>
      <c r="L69" s="83">
        <v>0</v>
      </c>
      <c r="N69" s="83">
        <v>0</v>
      </c>
      <c r="O69" s="18">
        <f t="shared" si="7"/>
        <v>0</v>
      </c>
    </row>
    <row r="70" spans="1:16" s="15" customFormat="1" ht="12.75" customHeight="1" x14ac:dyDescent="0.4">
      <c r="A70" s="260" t="str">
        <f>'CONTRACT TOTAL'!A70:B70</f>
        <v>Position Title (Employee Classification) 11</v>
      </c>
      <c r="B70" s="260"/>
      <c r="C70" s="83">
        <v>0</v>
      </c>
      <c r="D70" s="83">
        <v>0</v>
      </c>
      <c r="E70" s="83">
        <v>0</v>
      </c>
      <c r="F70" s="83">
        <v>0</v>
      </c>
      <c r="G70" s="63">
        <v>0</v>
      </c>
      <c r="H70" s="63">
        <v>0</v>
      </c>
      <c r="I70" s="63">
        <v>0</v>
      </c>
      <c r="J70" s="83">
        <f t="shared" si="6"/>
        <v>0</v>
      </c>
      <c r="K70" s="83">
        <v>0</v>
      </c>
      <c r="L70" s="83">
        <v>0</v>
      </c>
      <c r="N70" s="83">
        <v>0</v>
      </c>
      <c r="O70" s="18">
        <f t="shared" si="7"/>
        <v>0</v>
      </c>
    </row>
    <row r="71" spans="1:16" s="15" customFormat="1" ht="12.75" customHeight="1" x14ac:dyDescent="0.4">
      <c r="A71" s="260" t="str">
        <f>'CONTRACT TOTAL'!A71:B71</f>
        <v>Position Title (Employee Classification) 12</v>
      </c>
      <c r="B71" s="260"/>
      <c r="C71" s="83">
        <v>0</v>
      </c>
      <c r="D71" s="83">
        <v>0</v>
      </c>
      <c r="E71" s="83">
        <v>0</v>
      </c>
      <c r="F71" s="83">
        <v>0</v>
      </c>
      <c r="G71" s="63">
        <v>0</v>
      </c>
      <c r="H71" s="63">
        <v>0</v>
      </c>
      <c r="I71" s="63">
        <v>0</v>
      </c>
      <c r="J71" s="83">
        <f t="shared" si="6"/>
        <v>0</v>
      </c>
      <c r="K71" s="83">
        <v>0</v>
      </c>
      <c r="L71" s="83">
        <v>0</v>
      </c>
      <c r="N71" s="83">
        <v>0</v>
      </c>
      <c r="O71" s="18">
        <f t="shared" si="7"/>
        <v>0</v>
      </c>
    </row>
    <row r="72" spans="1:16" s="15" customFormat="1" ht="12.75" customHeight="1" x14ac:dyDescent="0.4">
      <c r="A72" s="260" t="str">
        <f>'CONTRACT TOTAL'!A72:B72</f>
        <v>Position Title (Employee Classification) 13</v>
      </c>
      <c r="B72" s="260"/>
      <c r="C72" s="83">
        <v>0</v>
      </c>
      <c r="D72" s="83">
        <v>0</v>
      </c>
      <c r="E72" s="83">
        <v>0</v>
      </c>
      <c r="F72" s="83">
        <v>0</v>
      </c>
      <c r="G72" s="63">
        <v>0</v>
      </c>
      <c r="H72" s="63">
        <v>0</v>
      </c>
      <c r="I72" s="63">
        <v>0</v>
      </c>
      <c r="J72" s="83">
        <f>E72+G72+H72+I72</f>
        <v>0</v>
      </c>
      <c r="K72" s="83">
        <v>0</v>
      </c>
      <c r="L72" s="83">
        <v>0</v>
      </c>
      <c r="N72" s="83">
        <v>0</v>
      </c>
      <c r="O72" s="18">
        <f t="shared" si="7"/>
        <v>0</v>
      </c>
    </row>
    <row r="73" spans="1:16" s="15" customFormat="1" ht="12.75" customHeight="1" x14ac:dyDescent="0.4">
      <c r="A73" s="260" t="str">
        <f>'CONTRACT TOTAL'!A73:B73</f>
        <v>Position Title (Employee Classification) 14</v>
      </c>
      <c r="B73" s="260"/>
      <c r="C73" s="83">
        <v>0</v>
      </c>
      <c r="D73" s="83">
        <v>0</v>
      </c>
      <c r="E73" s="83">
        <v>0</v>
      </c>
      <c r="F73" s="83">
        <v>0</v>
      </c>
      <c r="G73" s="63">
        <v>0</v>
      </c>
      <c r="H73" s="63">
        <v>0</v>
      </c>
      <c r="I73" s="63">
        <v>0</v>
      </c>
      <c r="J73" s="83">
        <f>E73+G73+H73+I73</f>
        <v>0</v>
      </c>
      <c r="K73" s="83">
        <v>0</v>
      </c>
      <c r="L73" s="83">
        <v>0</v>
      </c>
      <c r="N73" s="83">
        <v>0</v>
      </c>
      <c r="O73" s="18">
        <f t="shared" si="7"/>
        <v>0</v>
      </c>
    </row>
    <row r="74" spans="1:16" s="15" customFormat="1" ht="12.75" customHeight="1" x14ac:dyDescent="0.4">
      <c r="A74" s="260" t="str">
        <f>'CONTRACT TOTAL'!A74:B74</f>
        <v>Position Title (Employee Classification) 15</v>
      </c>
      <c r="B74" s="260"/>
      <c r="C74" s="83">
        <v>0</v>
      </c>
      <c r="D74" s="83">
        <v>0</v>
      </c>
      <c r="E74" s="83">
        <v>0</v>
      </c>
      <c r="F74" s="83">
        <v>0</v>
      </c>
      <c r="G74" s="63">
        <v>0</v>
      </c>
      <c r="H74" s="63">
        <v>0</v>
      </c>
      <c r="I74" s="63">
        <v>0</v>
      </c>
      <c r="J74" s="83">
        <f>E74+G74+H74+I74</f>
        <v>0</v>
      </c>
      <c r="K74" s="83">
        <v>0</v>
      </c>
      <c r="L74" s="83">
        <v>0</v>
      </c>
      <c r="N74" s="83">
        <v>0</v>
      </c>
      <c r="O74" s="18">
        <f t="shared" si="7"/>
        <v>0</v>
      </c>
    </row>
    <row r="75" spans="1:16" s="15" customFormat="1" ht="12.75" customHeight="1" x14ac:dyDescent="0.4">
      <c r="A75" s="260" t="str">
        <f>'CONTRACT TOTAL'!A75:B75</f>
        <v>Position Title (Employee Classification) 16</v>
      </c>
      <c r="B75" s="260"/>
      <c r="C75" s="83">
        <v>0</v>
      </c>
      <c r="D75" s="83">
        <v>0</v>
      </c>
      <c r="E75" s="83">
        <v>0</v>
      </c>
      <c r="F75" s="83">
        <v>0</v>
      </c>
      <c r="G75" s="63">
        <v>0</v>
      </c>
      <c r="H75" s="63">
        <v>0</v>
      </c>
      <c r="I75" s="63">
        <v>0</v>
      </c>
      <c r="J75" s="83">
        <f>E75+G75+H75+I75</f>
        <v>0</v>
      </c>
      <c r="K75" s="83">
        <v>0</v>
      </c>
      <c r="L75" s="83">
        <v>0</v>
      </c>
      <c r="N75" s="83">
        <v>0</v>
      </c>
      <c r="O75" s="18">
        <f t="shared" si="7"/>
        <v>0</v>
      </c>
    </row>
    <row r="76" spans="1:16" s="15" customFormat="1" ht="12.75" customHeight="1" x14ac:dyDescent="0.4">
      <c r="A76" s="260" t="str">
        <f>'CONTRACT TOTAL'!A76:B76</f>
        <v>Position Title (Employee Classification) 17</v>
      </c>
      <c r="B76" s="260"/>
      <c r="C76" s="83">
        <v>0</v>
      </c>
      <c r="D76" s="83">
        <v>0</v>
      </c>
      <c r="E76" s="83">
        <v>0</v>
      </c>
      <c r="F76" s="83">
        <v>0</v>
      </c>
      <c r="G76" s="63">
        <v>0</v>
      </c>
      <c r="H76" s="63">
        <v>0</v>
      </c>
      <c r="I76" s="63">
        <v>0</v>
      </c>
      <c r="J76" s="83">
        <f>E76+G76+H76+I76</f>
        <v>0</v>
      </c>
      <c r="K76" s="83">
        <v>0</v>
      </c>
      <c r="L76" s="83">
        <v>0</v>
      </c>
      <c r="N76" s="83">
        <v>0</v>
      </c>
      <c r="O76" s="18">
        <f t="shared" si="7"/>
        <v>0</v>
      </c>
    </row>
    <row r="77" spans="1:16" s="15" customFormat="1" ht="12.75" customHeight="1" x14ac:dyDescent="0.4">
      <c r="A77" s="260" t="str">
        <f>'CONTRACT TOTAL'!A77:B77</f>
        <v>Position Title (Employee Classification) 18</v>
      </c>
      <c r="B77" s="260"/>
      <c r="C77" s="83">
        <v>0</v>
      </c>
      <c r="D77" s="83">
        <v>0</v>
      </c>
      <c r="E77" s="83">
        <v>0</v>
      </c>
      <c r="F77" s="83">
        <v>0</v>
      </c>
      <c r="G77" s="63">
        <v>0</v>
      </c>
      <c r="H77" s="63">
        <v>0</v>
      </c>
      <c r="I77" s="63">
        <v>0</v>
      </c>
      <c r="J77" s="83">
        <v>0</v>
      </c>
      <c r="K77" s="83">
        <v>0</v>
      </c>
      <c r="L77" s="83">
        <v>0</v>
      </c>
      <c r="N77" s="83">
        <v>0</v>
      </c>
      <c r="O77" s="18">
        <f t="shared" si="7"/>
        <v>0</v>
      </c>
    </row>
    <row r="78" spans="1:16" s="15" customFormat="1" ht="12.75" x14ac:dyDescent="0.4">
      <c r="A78" s="259" t="s">
        <v>51</v>
      </c>
      <c r="B78" s="259"/>
      <c r="C78" s="89">
        <f>SUM(C60:C77)</f>
        <v>0</v>
      </c>
      <c r="D78" s="89">
        <f t="shared" ref="D78:N78" si="8">SUM(D60:D77)</f>
        <v>0</v>
      </c>
      <c r="E78" s="89">
        <f t="shared" si="8"/>
        <v>0</v>
      </c>
      <c r="F78" s="89">
        <f t="shared" si="8"/>
        <v>2105</v>
      </c>
      <c r="G78" s="89">
        <f t="shared" si="8"/>
        <v>0</v>
      </c>
      <c r="H78" s="89">
        <f t="shared" si="8"/>
        <v>0</v>
      </c>
      <c r="I78" s="89">
        <f t="shared" si="8"/>
        <v>0</v>
      </c>
      <c r="J78" s="89">
        <f t="shared" si="8"/>
        <v>0</v>
      </c>
      <c r="K78" s="89">
        <f t="shared" si="8"/>
        <v>0</v>
      </c>
      <c r="L78" s="89">
        <f t="shared" si="8"/>
        <v>0</v>
      </c>
      <c r="N78" s="89">
        <f t="shared" si="8"/>
        <v>0</v>
      </c>
      <c r="O78" s="26">
        <f>SUM(O60:O71)</f>
        <v>0</v>
      </c>
    </row>
    <row r="79" spans="1:16" s="15" customFormat="1" ht="12.75" x14ac:dyDescent="0.4">
      <c r="A79" s="267"/>
      <c r="B79" s="267"/>
      <c r="C79" s="85"/>
      <c r="D79" s="85"/>
      <c r="E79" s="85"/>
      <c r="F79" s="85"/>
      <c r="G79" s="85"/>
      <c r="H79" s="85"/>
      <c r="I79" s="85"/>
      <c r="J79" s="85"/>
      <c r="K79" s="85"/>
      <c r="L79" s="85"/>
      <c r="N79" s="120"/>
      <c r="O79" s="14"/>
    </row>
    <row r="80" spans="1:16" s="15" customFormat="1" x14ac:dyDescent="0.4">
      <c r="A80" s="265" t="s">
        <v>50</v>
      </c>
      <c r="B80" s="265"/>
      <c r="C80" s="85"/>
      <c r="D80" s="85"/>
      <c r="E80" s="85"/>
      <c r="F80" s="85"/>
      <c r="G80" s="85"/>
      <c r="H80" s="85"/>
      <c r="I80" s="85"/>
      <c r="J80" s="85"/>
      <c r="K80" s="85"/>
      <c r="L80" s="85"/>
      <c r="N80" s="120"/>
      <c r="O80" s="14"/>
    </row>
    <row r="81" spans="1:15" s="15" customFormat="1" ht="12.75" customHeight="1" x14ac:dyDescent="0.4">
      <c r="A81" s="260" t="str">
        <f>'CONTRACT TOTAL'!A81:B81</f>
        <v>Position Title (Employee Classification) 1</v>
      </c>
      <c r="B81" s="260"/>
      <c r="C81" s="83">
        <v>0</v>
      </c>
      <c r="D81" s="83">
        <v>0</v>
      </c>
      <c r="E81" s="83">
        <v>0</v>
      </c>
      <c r="F81" s="83">
        <v>0</v>
      </c>
      <c r="G81" s="63">
        <v>0</v>
      </c>
      <c r="H81" s="63">
        <v>0</v>
      </c>
      <c r="I81" s="63">
        <v>0</v>
      </c>
      <c r="J81" s="83">
        <f t="shared" ref="J81:J92" si="9">E81+G81+H81+I81</f>
        <v>0</v>
      </c>
      <c r="K81" s="83">
        <v>0</v>
      </c>
      <c r="L81" s="83">
        <v>0</v>
      </c>
      <c r="N81" s="83">
        <v>0</v>
      </c>
      <c r="O81" s="18">
        <f t="shared" ref="O81:O98" si="10">C81-N81</f>
        <v>0</v>
      </c>
    </row>
    <row r="82" spans="1:15" s="15" customFormat="1" ht="12.75" customHeight="1" x14ac:dyDescent="0.4">
      <c r="A82" s="260" t="str">
        <f>'CONTRACT TOTAL'!A82:B82</f>
        <v>Position Title (Employee Classification) 2</v>
      </c>
      <c r="B82" s="260"/>
      <c r="C82" s="83">
        <v>0</v>
      </c>
      <c r="D82" s="83">
        <v>0</v>
      </c>
      <c r="E82" s="83">
        <v>0</v>
      </c>
      <c r="F82" s="83">
        <v>0</v>
      </c>
      <c r="G82" s="63">
        <v>0</v>
      </c>
      <c r="H82" s="63">
        <v>0</v>
      </c>
      <c r="I82" s="63">
        <v>0</v>
      </c>
      <c r="J82" s="83">
        <f t="shared" si="9"/>
        <v>0</v>
      </c>
      <c r="K82" s="83">
        <v>0</v>
      </c>
      <c r="L82" s="83">
        <v>0</v>
      </c>
      <c r="N82" s="83">
        <v>0</v>
      </c>
      <c r="O82" s="18">
        <f t="shared" si="10"/>
        <v>0</v>
      </c>
    </row>
    <row r="83" spans="1:15" s="15" customFormat="1" ht="12.75" customHeight="1" x14ac:dyDescent="0.4">
      <c r="A83" s="260" t="str">
        <f>'CONTRACT TOTAL'!A83:B83</f>
        <v>Position Title (Employee Classification) 3</v>
      </c>
      <c r="B83" s="260"/>
      <c r="C83" s="83">
        <v>0</v>
      </c>
      <c r="D83" s="83">
        <v>0</v>
      </c>
      <c r="E83" s="83">
        <v>0</v>
      </c>
      <c r="F83" s="83">
        <v>0</v>
      </c>
      <c r="G83" s="63">
        <v>0</v>
      </c>
      <c r="H83" s="63">
        <v>0</v>
      </c>
      <c r="I83" s="63">
        <v>0</v>
      </c>
      <c r="J83" s="83">
        <f t="shared" si="9"/>
        <v>0</v>
      </c>
      <c r="K83" s="83">
        <v>0</v>
      </c>
      <c r="L83" s="83">
        <v>0</v>
      </c>
      <c r="N83" s="83">
        <v>0</v>
      </c>
      <c r="O83" s="18">
        <f t="shared" si="10"/>
        <v>0</v>
      </c>
    </row>
    <row r="84" spans="1:15" s="15" customFormat="1" ht="12.75" x14ac:dyDescent="0.4">
      <c r="A84" s="260" t="str">
        <f>'CONTRACT TOTAL'!A84:B84</f>
        <v>Position Title (Employee Classification) 4</v>
      </c>
      <c r="B84" s="260"/>
      <c r="C84" s="83">
        <v>0</v>
      </c>
      <c r="D84" s="83">
        <v>0</v>
      </c>
      <c r="E84" s="83">
        <v>0</v>
      </c>
      <c r="F84" s="83">
        <v>0</v>
      </c>
      <c r="G84" s="63">
        <v>0</v>
      </c>
      <c r="H84" s="63">
        <v>0</v>
      </c>
      <c r="I84" s="63">
        <v>0</v>
      </c>
      <c r="J84" s="83">
        <f t="shared" si="9"/>
        <v>0</v>
      </c>
      <c r="K84" s="83">
        <v>0</v>
      </c>
      <c r="L84" s="83">
        <v>0</v>
      </c>
      <c r="N84" s="83">
        <v>0</v>
      </c>
      <c r="O84" s="18">
        <f t="shared" si="10"/>
        <v>0</v>
      </c>
    </row>
    <row r="85" spans="1:15" s="15" customFormat="1" ht="12.75" customHeight="1" x14ac:dyDescent="0.4">
      <c r="A85" s="260" t="str">
        <f>'CONTRACT TOTAL'!A85:B85</f>
        <v>Position Title (Employee Classification) 5</v>
      </c>
      <c r="B85" s="260"/>
      <c r="C85" s="83">
        <v>0</v>
      </c>
      <c r="D85" s="83">
        <v>0</v>
      </c>
      <c r="E85" s="83">
        <v>0</v>
      </c>
      <c r="F85" s="83">
        <v>0</v>
      </c>
      <c r="G85" s="63">
        <v>0</v>
      </c>
      <c r="H85" s="63">
        <v>0</v>
      </c>
      <c r="I85" s="63">
        <v>0</v>
      </c>
      <c r="J85" s="83">
        <f t="shared" si="9"/>
        <v>0</v>
      </c>
      <c r="K85" s="83">
        <v>0</v>
      </c>
      <c r="L85" s="83">
        <v>0</v>
      </c>
      <c r="N85" s="83">
        <v>0</v>
      </c>
      <c r="O85" s="18">
        <f t="shared" si="10"/>
        <v>0</v>
      </c>
    </row>
    <row r="86" spans="1:15" s="15" customFormat="1" ht="12.75" customHeight="1" x14ac:dyDescent="0.4">
      <c r="A86" s="260" t="str">
        <f>'CONTRACT TOTAL'!A86:B86</f>
        <v>Position Title (Employee Classification) 6</v>
      </c>
      <c r="B86" s="260"/>
      <c r="C86" s="83">
        <v>0</v>
      </c>
      <c r="D86" s="83">
        <v>0</v>
      </c>
      <c r="E86" s="83">
        <v>0</v>
      </c>
      <c r="F86" s="83">
        <v>0</v>
      </c>
      <c r="G86" s="63">
        <v>0</v>
      </c>
      <c r="H86" s="63">
        <v>0</v>
      </c>
      <c r="I86" s="63">
        <v>0</v>
      </c>
      <c r="J86" s="83">
        <f t="shared" si="9"/>
        <v>0</v>
      </c>
      <c r="K86" s="83">
        <v>0</v>
      </c>
      <c r="L86" s="83">
        <v>0</v>
      </c>
      <c r="N86" s="83">
        <v>0</v>
      </c>
      <c r="O86" s="18">
        <f t="shared" si="10"/>
        <v>0</v>
      </c>
    </row>
    <row r="87" spans="1:15" s="15" customFormat="1" ht="12.75" x14ac:dyDescent="0.4">
      <c r="A87" s="260" t="str">
        <f>'CONTRACT TOTAL'!A87:B87</f>
        <v>Position Title (Employee Classification) 7</v>
      </c>
      <c r="B87" s="260"/>
      <c r="C87" s="83">
        <v>0</v>
      </c>
      <c r="D87" s="83">
        <v>0</v>
      </c>
      <c r="E87" s="83">
        <v>0</v>
      </c>
      <c r="F87" s="83">
        <v>0</v>
      </c>
      <c r="G87" s="63">
        <v>0</v>
      </c>
      <c r="H87" s="63">
        <v>0</v>
      </c>
      <c r="I87" s="63">
        <v>0</v>
      </c>
      <c r="J87" s="83">
        <f t="shared" si="9"/>
        <v>0</v>
      </c>
      <c r="K87" s="83">
        <v>0</v>
      </c>
      <c r="L87" s="83">
        <v>0</v>
      </c>
      <c r="N87" s="83">
        <v>0</v>
      </c>
      <c r="O87" s="18">
        <f t="shared" si="10"/>
        <v>0</v>
      </c>
    </row>
    <row r="88" spans="1:15" s="15" customFormat="1" ht="12.75" customHeight="1" x14ac:dyDescent="0.4">
      <c r="A88" s="260" t="str">
        <f>'CONTRACT TOTAL'!A88:B88</f>
        <v>Position Title (Employee Classification) 8</v>
      </c>
      <c r="B88" s="260"/>
      <c r="C88" s="83">
        <v>0</v>
      </c>
      <c r="D88" s="83">
        <v>0</v>
      </c>
      <c r="E88" s="83">
        <v>0</v>
      </c>
      <c r="F88" s="83">
        <v>0</v>
      </c>
      <c r="G88" s="63">
        <v>0</v>
      </c>
      <c r="H88" s="63">
        <v>0</v>
      </c>
      <c r="I88" s="63">
        <v>0</v>
      </c>
      <c r="J88" s="83">
        <f t="shared" si="9"/>
        <v>0</v>
      </c>
      <c r="K88" s="83">
        <v>0</v>
      </c>
      <c r="L88" s="83">
        <v>0</v>
      </c>
      <c r="N88" s="83">
        <v>0</v>
      </c>
      <c r="O88" s="18">
        <f t="shared" si="10"/>
        <v>0</v>
      </c>
    </row>
    <row r="89" spans="1:15" s="15" customFormat="1" ht="12.75" customHeight="1" x14ac:dyDescent="0.4">
      <c r="A89" s="260" t="str">
        <f>'CONTRACT TOTAL'!A89:B89</f>
        <v>Position Title (Employee Classification) 9</v>
      </c>
      <c r="B89" s="260"/>
      <c r="C89" s="83">
        <v>0</v>
      </c>
      <c r="D89" s="83">
        <v>0</v>
      </c>
      <c r="E89" s="83">
        <v>0</v>
      </c>
      <c r="F89" s="83">
        <v>0</v>
      </c>
      <c r="G89" s="63">
        <v>0</v>
      </c>
      <c r="H89" s="63">
        <v>0</v>
      </c>
      <c r="I89" s="63">
        <v>0</v>
      </c>
      <c r="J89" s="83">
        <f t="shared" si="9"/>
        <v>0</v>
      </c>
      <c r="K89" s="83">
        <v>0</v>
      </c>
      <c r="L89" s="83">
        <v>0</v>
      </c>
      <c r="N89" s="83">
        <v>0</v>
      </c>
      <c r="O89" s="18">
        <f t="shared" si="10"/>
        <v>0</v>
      </c>
    </row>
    <row r="90" spans="1:15" s="15" customFormat="1" ht="12.75" customHeight="1" x14ac:dyDescent="0.4">
      <c r="A90" s="260" t="str">
        <f>'CONTRACT TOTAL'!A90:B90</f>
        <v>Position Title (Employee Classification) 10</v>
      </c>
      <c r="B90" s="260"/>
      <c r="C90" s="83">
        <v>0</v>
      </c>
      <c r="D90" s="83">
        <v>0</v>
      </c>
      <c r="E90" s="83">
        <v>0</v>
      </c>
      <c r="F90" s="83">
        <v>0</v>
      </c>
      <c r="G90" s="63">
        <v>0</v>
      </c>
      <c r="H90" s="63">
        <v>0</v>
      </c>
      <c r="I90" s="63">
        <v>0</v>
      </c>
      <c r="J90" s="83">
        <f t="shared" si="9"/>
        <v>0</v>
      </c>
      <c r="K90" s="83">
        <v>0</v>
      </c>
      <c r="L90" s="83">
        <v>0</v>
      </c>
      <c r="N90" s="83">
        <v>0</v>
      </c>
      <c r="O90" s="18">
        <f t="shared" si="10"/>
        <v>0</v>
      </c>
    </row>
    <row r="91" spans="1:15" s="15" customFormat="1" ht="12.75" customHeight="1" x14ac:dyDescent="0.4">
      <c r="A91" s="260" t="str">
        <f>'CONTRACT TOTAL'!A91:B91</f>
        <v>Position Title (Employee Classification) 11</v>
      </c>
      <c r="B91" s="260"/>
      <c r="C91" s="83">
        <v>0</v>
      </c>
      <c r="D91" s="83">
        <v>0</v>
      </c>
      <c r="E91" s="83">
        <v>0</v>
      </c>
      <c r="F91" s="83">
        <v>0</v>
      </c>
      <c r="G91" s="63">
        <v>0</v>
      </c>
      <c r="H91" s="63">
        <v>0</v>
      </c>
      <c r="I91" s="63">
        <v>0</v>
      </c>
      <c r="J91" s="83">
        <f t="shared" si="9"/>
        <v>0</v>
      </c>
      <c r="K91" s="83">
        <v>0</v>
      </c>
      <c r="L91" s="83">
        <v>0</v>
      </c>
      <c r="N91" s="83">
        <v>0</v>
      </c>
      <c r="O91" s="18">
        <f t="shared" si="10"/>
        <v>0</v>
      </c>
    </row>
    <row r="92" spans="1:15" s="15" customFormat="1" ht="12.75" customHeight="1" x14ac:dyDescent="0.4">
      <c r="A92" s="260" t="str">
        <f>'CONTRACT TOTAL'!A92:B92</f>
        <v>Position Title (Employee Classification) 12</v>
      </c>
      <c r="B92" s="260"/>
      <c r="C92" s="83">
        <v>0</v>
      </c>
      <c r="D92" s="83">
        <v>0</v>
      </c>
      <c r="E92" s="83">
        <v>0</v>
      </c>
      <c r="F92" s="83">
        <v>0</v>
      </c>
      <c r="G92" s="63">
        <v>0</v>
      </c>
      <c r="H92" s="63">
        <v>0</v>
      </c>
      <c r="I92" s="63">
        <v>0</v>
      </c>
      <c r="J92" s="83">
        <f t="shared" si="9"/>
        <v>0</v>
      </c>
      <c r="K92" s="83">
        <v>0</v>
      </c>
      <c r="L92" s="83">
        <v>0</v>
      </c>
      <c r="N92" s="83">
        <v>0</v>
      </c>
      <c r="O92" s="18">
        <f t="shared" si="10"/>
        <v>0</v>
      </c>
    </row>
    <row r="93" spans="1:15" s="15" customFormat="1" ht="12.75" customHeight="1" x14ac:dyDescent="0.4">
      <c r="A93" s="260" t="str">
        <f>'CONTRACT TOTAL'!A93:B93</f>
        <v>Position Title (Employee Classification) 13</v>
      </c>
      <c r="B93" s="260"/>
      <c r="C93" s="83">
        <v>0</v>
      </c>
      <c r="D93" s="83">
        <v>0</v>
      </c>
      <c r="E93" s="83">
        <v>0</v>
      </c>
      <c r="F93" s="83">
        <v>0</v>
      </c>
      <c r="G93" s="63">
        <v>0</v>
      </c>
      <c r="H93" s="63">
        <v>0</v>
      </c>
      <c r="I93" s="63">
        <v>0</v>
      </c>
      <c r="J93" s="83">
        <f>E93+G93+H93+I93</f>
        <v>0</v>
      </c>
      <c r="K93" s="83">
        <v>0</v>
      </c>
      <c r="L93" s="83">
        <v>0</v>
      </c>
      <c r="N93" s="83">
        <v>0</v>
      </c>
      <c r="O93" s="18">
        <f t="shared" si="10"/>
        <v>0</v>
      </c>
    </row>
    <row r="94" spans="1:15" s="15" customFormat="1" ht="12.75" customHeight="1" x14ac:dyDescent="0.4">
      <c r="A94" s="260" t="str">
        <f>'CONTRACT TOTAL'!A94:B94</f>
        <v>Position Title (Employee Classification) 14</v>
      </c>
      <c r="B94" s="260"/>
      <c r="C94" s="83">
        <v>0</v>
      </c>
      <c r="D94" s="83">
        <v>0</v>
      </c>
      <c r="E94" s="83">
        <v>0</v>
      </c>
      <c r="F94" s="83">
        <v>0</v>
      </c>
      <c r="G94" s="63">
        <v>0</v>
      </c>
      <c r="H94" s="63">
        <v>0</v>
      </c>
      <c r="I94" s="63">
        <v>0</v>
      </c>
      <c r="J94" s="83">
        <f>E94+G94+H94+I94</f>
        <v>0</v>
      </c>
      <c r="K94" s="83">
        <v>0</v>
      </c>
      <c r="L94" s="83">
        <v>0</v>
      </c>
      <c r="N94" s="83">
        <v>0</v>
      </c>
      <c r="O94" s="18">
        <f t="shared" si="10"/>
        <v>0</v>
      </c>
    </row>
    <row r="95" spans="1:15" s="15" customFormat="1" ht="12.75" customHeight="1" x14ac:dyDescent="0.4">
      <c r="A95" s="260" t="str">
        <f>'CONTRACT TOTAL'!A95:B95</f>
        <v>Position Title (Employee Classification) 15</v>
      </c>
      <c r="B95" s="260"/>
      <c r="C95" s="83">
        <v>0</v>
      </c>
      <c r="D95" s="83">
        <v>0</v>
      </c>
      <c r="E95" s="83">
        <v>0</v>
      </c>
      <c r="F95" s="83">
        <v>0</v>
      </c>
      <c r="G95" s="63">
        <v>0</v>
      </c>
      <c r="H95" s="63">
        <v>0</v>
      </c>
      <c r="I95" s="63">
        <v>0</v>
      </c>
      <c r="J95" s="83">
        <f>E95+G95+H95+I95</f>
        <v>0</v>
      </c>
      <c r="K95" s="83">
        <v>0</v>
      </c>
      <c r="L95" s="83">
        <v>0</v>
      </c>
      <c r="N95" s="83">
        <v>0</v>
      </c>
      <c r="O95" s="18">
        <f t="shared" si="10"/>
        <v>0</v>
      </c>
    </row>
    <row r="96" spans="1:15" s="15" customFormat="1" ht="12.75" customHeight="1" x14ac:dyDescent="0.4">
      <c r="A96" s="260" t="str">
        <f>'CONTRACT TOTAL'!A96:B96</f>
        <v>Position Title (Employee Classification) 16</v>
      </c>
      <c r="B96" s="260"/>
      <c r="C96" s="83">
        <v>0</v>
      </c>
      <c r="D96" s="83">
        <v>0</v>
      </c>
      <c r="E96" s="83">
        <v>0</v>
      </c>
      <c r="F96" s="83">
        <v>0</v>
      </c>
      <c r="G96" s="63">
        <v>0</v>
      </c>
      <c r="H96" s="63">
        <v>0</v>
      </c>
      <c r="I96" s="63">
        <v>0</v>
      </c>
      <c r="J96" s="83">
        <f>E96+G96+H96+I96</f>
        <v>0</v>
      </c>
      <c r="K96" s="83">
        <v>0</v>
      </c>
      <c r="L96" s="83">
        <v>0</v>
      </c>
      <c r="N96" s="83">
        <v>0</v>
      </c>
      <c r="O96" s="18">
        <f t="shared" si="10"/>
        <v>0</v>
      </c>
    </row>
    <row r="97" spans="1:15" s="15" customFormat="1" ht="12.75" customHeight="1" x14ac:dyDescent="0.4">
      <c r="A97" s="260" t="str">
        <f>'CONTRACT TOTAL'!A97:B97</f>
        <v>Position Title (Employee Classification) 17</v>
      </c>
      <c r="B97" s="260"/>
      <c r="C97" s="83">
        <v>0</v>
      </c>
      <c r="D97" s="83">
        <v>0</v>
      </c>
      <c r="E97" s="83">
        <v>0</v>
      </c>
      <c r="F97" s="83">
        <v>0</v>
      </c>
      <c r="G97" s="63">
        <v>0</v>
      </c>
      <c r="H97" s="63">
        <v>0</v>
      </c>
      <c r="I97" s="63">
        <v>0</v>
      </c>
      <c r="J97" s="83">
        <f>E97+G97+H97+I97</f>
        <v>0</v>
      </c>
      <c r="K97" s="83">
        <v>0</v>
      </c>
      <c r="L97" s="83">
        <v>0</v>
      </c>
      <c r="N97" s="83">
        <v>0</v>
      </c>
      <c r="O97" s="18">
        <f t="shared" si="10"/>
        <v>0</v>
      </c>
    </row>
    <row r="98" spans="1:15" s="15" customFormat="1" ht="12.75" customHeight="1" x14ac:dyDescent="0.4">
      <c r="A98" s="260" t="str">
        <f>'CONTRACT TOTAL'!A98:B98</f>
        <v>Position Title (Employee Classification) 18</v>
      </c>
      <c r="B98" s="260"/>
      <c r="C98" s="83">
        <v>0</v>
      </c>
      <c r="D98" s="83">
        <v>0</v>
      </c>
      <c r="E98" s="83">
        <v>0</v>
      </c>
      <c r="F98" s="83">
        <v>0</v>
      </c>
      <c r="G98" s="63">
        <v>0</v>
      </c>
      <c r="H98" s="63">
        <v>0</v>
      </c>
      <c r="I98" s="63">
        <v>0</v>
      </c>
      <c r="J98" s="83">
        <v>0</v>
      </c>
      <c r="K98" s="83">
        <v>0</v>
      </c>
      <c r="L98" s="83">
        <v>0</v>
      </c>
      <c r="N98" s="83">
        <v>0</v>
      </c>
      <c r="O98" s="18">
        <f t="shared" si="10"/>
        <v>0</v>
      </c>
    </row>
    <row r="99" spans="1:15" s="15" customFormat="1" ht="12.75" x14ac:dyDescent="0.4">
      <c r="A99" s="259" t="s">
        <v>52</v>
      </c>
      <c r="B99" s="259"/>
      <c r="C99" s="89">
        <f>SUM(C81:C98)</f>
        <v>0</v>
      </c>
      <c r="D99" s="89">
        <f t="shared" ref="D99:N99" si="11">SUM(D81:D98)</f>
        <v>0</v>
      </c>
      <c r="E99" s="89">
        <f t="shared" si="11"/>
        <v>0</v>
      </c>
      <c r="F99" s="89">
        <f t="shared" si="11"/>
        <v>0</v>
      </c>
      <c r="G99" s="89">
        <f t="shared" si="11"/>
        <v>0</v>
      </c>
      <c r="H99" s="89">
        <f t="shared" si="11"/>
        <v>0</v>
      </c>
      <c r="I99" s="89">
        <f t="shared" si="11"/>
        <v>0</v>
      </c>
      <c r="J99" s="89">
        <f t="shared" si="11"/>
        <v>0</v>
      </c>
      <c r="K99" s="89">
        <f t="shared" si="11"/>
        <v>0</v>
      </c>
      <c r="L99" s="89">
        <f t="shared" si="11"/>
        <v>0</v>
      </c>
      <c r="N99" s="89">
        <f t="shared" si="11"/>
        <v>0</v>
      </c>
      <c r="O99" s="26">
        <f>SUM(O81:O92)</f>
        <v>0</v>
      </c>
    </row>
    <row r="100" spans="1:15" s="15" customFormat="1" ht="12.75" x14ac:dyDescent="0.4">
      <c r="A100" s="267"/>
      <c r="B100" s="267"/>
      <c r="C100" s="85"/>
      <c r="D100" s="85"/>
      <c r="E100" s="85"/>
      <c r="F100" s="85"/>
      <c r="G100" s="85"/>
      <c r="H100" s="85"/>
      <c r="I100" s="85"/>
      <c r="J100" s="85"/>
      <c r="K100" s="85"/>
      <c r="L100" s="85"/>
      <c r="N100" s="120"/>
      <c r="O100" s="14"/>
    </row>
    <row r="101" spans="1:15" s="15" customFormat="1" x14ac:dyDescent="0.4">
      <c r="A101" s="265" t="s">
        <v>53</v>
      </c>
      <c r="B101" s="265"/>
      <c r="C101" s="85"/>
      <c r="D101" s="85"/>
      <c r="E101" s="85"/>
      <c r="F101" s="85"/>
      <c r="G101" s="85"/>
      <c r="H101" s="85"/>
      <c r="I101" s="85"/>
      <c r="J101" s="85"/>
      <c r="K101" s="85"/>
      <c r="L101" s="85"/>
      <c r="N101" s="120"/>
      <c r="O101" s="14"/>
    </row>
    <row r="102" spans="1:15" s="15" customFormat="1" ht="12.75" customHeight="1" x14ac:dyDescent="0.4">
      <c r="A102" s="260" t="str">
        <f>'CONTRACT TOTAL'!A102:B102</f>
        <v>FY20 Employee Classification 40.7%</v>
      </c>
      <c r="B102" s="260"/>
      <c r="C102" s="83">
        <v>0</v>
      </c>
      <c r="D102" s="83">
        <v>0</v>
      </c>
      <c r="E102" s="83">
        <v>0</v>
      </c>
      <c r="F102" s="83">
        <v>0</v>
      </c>
      <c r="G102" s="63">
        <v>0</v>
      </c>
      <c r="H102" s="63">
        <v>0</v>
      </c>
      <c r="I102" s="63">
        <v>0</v>
      </c>
      <c r="J102" s="83">
        <f t="shared" ref="J102:J109" si="12">E102+G102+H102+I102</f>
        <v>0</v>
      </c>
      <c r="K102" s="83">
        <v>0</v>
      </c>
      <c r="L102" s="83">
        <v>0</v>
      </c>
      <c r="N102" s="83">
        <v>0</v>
      </c>
      <c r="O102" s="18">
        <f t="shared" ref="O102:O115" si="13">C102-N102</f>
        <v>0</v>
      </c>
    </row>
    <row r="103" spans="1:15" s="15" customFormat="1" ht="12.75" customHeight="1" x14ac:dyDescent="0.4">
      <c r="A103" s="260" t="str">
        <f>'CONTRACT TOTAL'!A103:B103</f>
        <v>FY20 Employee Classification 44.5%</v>
      </c>
      <c r="B103" s="260"/>
      <c r="C103" s="83">
        <v>0</v>
      </c>
      <c r="D103" s="83">
        <v>0</v>
      </c>
      <c r="E103" s="83">
        <v>0</v>
      </c>
      <c r="F103" s="83">
        <v>0</v>
      </c>
      <c r="G103" s="63">
        <v>0</v>
      </c>
      <c r="H103" s="63">
        <v>0</v>
      </c>
      <c r="I103" s="63">
        <v>0</v>
      </c>
      <c r="J103" s="83">
        <f t="shared" si="12"/>
        <v>0</v>
      </c>
      <c r="K103" s="83">
        <v>0</v>
      </c>
      <c r="L103" s="83">
        <v>0</v>
      </c>
      <c r="N103" s="83">
        <v>0</v>
      </c>
      <c r="O103" s="18">
        <f t="shared" si="13"/>
        <v>0</v>
      </c>
    </row>
    <row r="104" spans="1:15" s="15" customFormat="1" ht="12.75" x14ac:dyDescent="0.4">
      <c r="A104" s="260" t="str">
        <f>'CONTRACT TOTAL'!A104:B104</f>
        <v>FY20 Employee Classification 9.1%</v>
      </c>
      <c r="B104" s="260"/>
      <c r="C104" s="83">
        <v>0</v>
      </c>
      <c r="D104" s="83">
        <v>0</v>
      </c>
      <c r="E104" s="83">
        <v>0</v>
      </c>
      <c r="F104" s="83">
        <v>0</v>
      </c>
      <c r="G104" s="63">
        <v>0</v>
      </c>
      <c r="H104" s="63">
        <v>0</v>
      </c>
      <c r="I104" s="63">
        <v>0</v>
      </c>
      <c r="J104" s="83">
        <f t="shared" si="12"/>
        <v>0</v>
      </c>
      <c r="K104" s="83">
        <v>0</v>
      </c>
      <c r="L104" s="83">
        <v>0</v>
      </c>
      <c r="N104" s="83">
        <v>0</v>
      </c>
      <c r="O104" s="18">
        <f t="shared" si="13"/>
        <v>0</v>
      </c>
    </row>
    <row r="105" spans="1:15" s="15" customFormat="1" ht="12.75" customHeight="1" x14ac:dyDescent="0.4">
      <c r="A105" s="260" t="str">
        <f>'CONTRACT TOTAL'!A105:B105</f>
        <v>FY20 Employee Classification 33.3%</v>
      </c>
      <c r="B105" s="260"/>
      <c r="C105" s="83">
        <v>0</v>
      </c>
      <c r="D105" s="83">
        <v>0</v>
      </c>
      <c r="E105" s="83">
        <v>0</v>
      </c>
      <c r="F105" s="83">
        <v>0</v>
      </c>
      <c r="G105" s="63">
        <v>0</v>
      </c>
      <c r="H105" s="63">
        <v>0</v>
      </c>
      <c r="I105" s="63">
        <v>0</v>
      </c>
      <c r="J105" s="83">
        <f t="shared" si="12"/>
        <v>0</v>
      </c>
      <c r="K105" s="83">
        <v>0</v>
      </c>
      <c r="L105" s="83">
        <v>0</v>
      </c>
      <c r="N105" s="83">
        <v>0</v>
      </c>
      <c r="O105" s="18">
        <f t="shared" si="13"/>
        <v>0</v>
      </c>
    </row>
    <row r="106" spans="1:15" s="15" customFormat="1" ht="12.75" customHeight="1" x14ac:dyDescent="0.4">
      <c r="A106" s="260" t="str">
        <f>'CONTRACT TOTAL'!A106:B106</f>
        <v>FY21 Employee Classification 42.5%</v>
      </c>
      <c r="B106" s="260"/>
      <c r="C106" s="83">
        <v>0</v>
      </c>
      <c r="D106" s="83">
        <v>0</v>
      </c>
      <c r="E106" s="83">
        <v>0</v>
      </c>
      <c r="F106" s="83">
        <v>0</v>
      </c>
      <c r="G106" s="63">
        <v>0</v>
      </c>
      <c r="H106" s="63">
        <v>0</v>
      </c>
      <c r="I106" s="63">
        <v>0</v>
      </c>
      <c r="J106" s="83">
        <f t="shared" si="12"/>
        <v>0</v>
      </c>
      <c r="K106" s="83">
        <v>0</v>
      </c>
      <c r="L106" s="83">
        <v>0</v>
      </c>
      <c r="N106" s="83">
        <v>0</v>
      </c>
      <c r="O106" s="18">
        <f t="shared" si="13"/>
        <v>0</v>
      </c>
    </row>
    <row r="107" spans="1:15" s="15" customFormat="1" ht="12.75" customHeight="1" x14ac:dyDescent="0.4">
      <c r="A107" s="260" t="str">
        <f>'CONTRACT TOTAL'!A107:B107</f>
        <v>FY21 Employee Classification 51.6%</v>
      </c>
      <c r="B107" s="260"/>
      <c r="C107" s="83">
        <v>0</v>
      </c>
      <c r="D107" s="83">
        <v>0</v>
      </c>
      <c r="E107" s="83">
        <v>0</v>
      </c>
      <c r="F107" s="83">
        <v>1086</v>
      </c>
      <c r="G107" s="63">
        <v>0</v>
      </c>
      <c r="H107" s="63">
        <v>0</v>
      </c>
      <c r="I107" s="63">
        <v>0</v>
      </c>
      <c r="J107" s="83">
        <f t="shared" si="12"/>
        <v>0</v>
      </c>
      <c r="K107" s="83">
        <v>0</v>
      </c>
      <c r="L107" s="83">
        <v>0</v>
      </c>
      <c r="N107" s="83">
        <v>0</v>
      </c>
      <c r="O107" s="18">
        <f t="shared" si="13"/>
        <v>0</v>
      </c>
    </row>
    <row r="108" spans="1:15" s="15" customFormat="1" ht="12.75" customHeight="1" x14ac:dyDescent="0.4">
      <c r="A108" s="260" t="str">
        <f>'CONTRACT TOTAL'!A108:B108</f>
        <v>FY21 Employee Classification 9.7%</v>
      </c>
      <c r="B108" s="260"/>
      <c r="C108" s="83">
        <v>0</v>
      </c>
      <c r="D108" s="83">
        <v>0</v>
      </c>
      <c r="E108" s="83">
        <v>0</v>
      </c>
      <c r="F108" s="83">
        <v>0</v>
      </c>
      <c r="G108" s="63">
        <v>0</v>
      </c>
      <c r="H108" s="63">
        <v>0</v>
      </c>
      <c r="I108" s="63">
        <v>0</v>
      </c>
      <c r="J108" s="83">
        <f t="shared" si="12"/>
        <v>0</v>
      </c>
      <c r="K108" s="83">
        <v>0</v>
      </c>
      <c r="L108" s="83">
        <v>0</v>
      </c>
      <c r="N108" s="83">
        <v>0</v>
      </c>
      <c r="O108" s="18">
        <f t="shared" si="13"/>
        <v>0</v>
      </c>
    </row>
    <row r="109" spans="1:15" s="15" customFormat="1" ht="12.75" customHeight="1" x14ac:dyDescent="0.4">
      <c r="A109" s="260" t="str">
        <f>'CONTRACT TOTAL'!A109:B109</f>
        <v>FY21 Employee Classification 44.6%</v>
      </c>
      <c r="B109" s="260"/>
      <c r="C109" s="83">
        <v>0</v>
      </c>
      <c r="D109" s="83">
        <v>0</v>
      </c>
      <c r="E109" s="83">
        <v>0</v>
      </c>
      <c r="F109" s="83">
        <v>0</v>
      </c>
      <c r="G109" s="63">
        <v>0</v>
      </c>
      <c r="H109" s="63">
        <v>0</v>
      </c>
      <c r="I109" s="63">
        <v>0</v>
      </c>
      <c r="J109" s="83">
        <f t="shared" si="12"/>
        <v>0</v>
      </c>
      <c r="K109" s="83">
        <v>0</v>
      </c>
      <c r="L109" s="83">
        <v>0</v>
      </c>
      <c r="N109" s="83">
        <v>0</v>
      </c>
      <c r="O109" s="18">
        <f t="shared" si="13"/>
        <v>0</v>
      </c>
    </row>
    <row r="110" spans="1:15" s="15" customFormat="1" ht="12.75" customHeight="1" x14ac:dyDescent="0.4">
      <c r="A110" s="260" t="str">
        <f>'CONTRACT TOTAL'!A110:B110</f>
        <v>FY22 Employee Classification 39.5%</v>
      </c>
      <c r="B110" s="260"/>
      <c r="C110" s="83">
        <v>0</v>
      </c>
      <c r="D110" s="83">
        <v>0</v>
      </c>
      <c r="E110" s="83">
        <v>0</v>
      </c>
      <c r="F110" s="83">
        <v>0</v>
      </c>
      <c r="G110" s="63">
        <v>0</v>
      </c>
      <c r="H110" s="63">
        <v>0</v>
      </c>
      <c r="I110" s="63">
        <v>0</v>
      </c>
      <c r="J110" s="83">
        <f t="shared" ref="J110:J115" si="14">E110+G110+H110+I110</f>
        <v>0</v>
      </c>
      <c r="K110" s="83">
        <v>0</v>
      </c>
      <c r="L110" s="83">
        <v>0</v>
      </c>
      <c r="N110" s="83">
        <v>0</v>
      </c>
      <c r="O110" s="17">
        <f t="shared" si="13"/>
        <v>0</v>
      </c>
    </row>
    <row r="111" spans="1:15" s="15" customFormat="1" ht="12.75" customHeight="1" x14ac:dyDescent="0.4">
      <c r="A111" s="260" t="str">
        <f>'CONTRACT TOTAL'!A111:B111</f>
        <v>FY22 Employee Classification 51.7%</v>
      </c>
      <c r="B111" s="260"/>
      <c r="C111" s="83">
        <v>0</v>
      </c>
      <c r="D111" s="83">
        <v>0</v>
      </c>
      <c r="E111" s="83">
        <v>0</v>
      </c>
      <c r="F111" s="83">
        <v>0</v>
      </c>
      <c r="G111" s="63">
        <v>0</v>
      </c>
      <c r="H111" s="63">
        <v>0</v>
      </c>
      <c r="I111" s="63">
        <v>0</v>
      </c>
      <c r="J111" s="83">
        <f t="shared" si="14"/>
        <v>0</v>
      </c>
      <c r="K111" s="83">
        <v>0</v>
      </c>
      <c r="L111" s="83">
        <v>0</v>
      </c>
      <c r="N111" s="83">
        <v>0</v>
      </c>
      <c r="O111" s="17">
        <f t="shared" si="13"/>
        <v>0</v>
      </c>
    </row>
    <row r="112" spans="1:15" s="15" customFormat="1" ht="12.75" customHeight="1" x14ac:dyDescent="0.4">
      <c r="A112" s="260" t="str">
        <f>'CONTRACT TOTAL'!A112:B112</f>
        <v>FY22 Employee Classification 8.2%</v>
      </c>
      <c r="B112" s="260"/>
      <c r="C112" s="83">
        <v>0</v>
      </c>
      <c r="D112" s="83">
        <v>0</v>
      </c>
      <c r="E112" s="83">
        <v>0</v>
      </c>
      <c r="F112" s="83">
        <v>0</v>
      </c>
      <c r="G112" s="63">
        <v>0</v>
      </c>
      <c r="H112" s="63">
        <v>0</v>
      </c>
      <c r="I112" s="63">
        <v>0</v>
      </c>
      <c r="J112" s="83">
        <f t="shared" si="14"/>
        <v>0</v>
      </c>
      <c r="K112" s="83">
        <v>0</v>
      </c>
      <c r="L112" s="83">
        <v>0</v>
      </c>
      <c r="N112" s="83">
        <v>0</v>
      </c>
      <c r="O112" s="17">
        <f t="shared" si="13"/>
        <v>0</v>
      </c>
    </row>
    <row r="113" spans="1:15" s="15" customFormat="1" ht="12.75" customHeight="1" x14ac:dyDescent="0.4">
      <c r="A113" s="260" t="str">
        <f>'CONTRACT TOTAL'!A113:B113</f>
        <v>FY22 Employee Classification 33.8%</v>
      </c>
      <c r="B113" s="260"/>
      <c r="C113" s="83">
        <v>0</v>
      </c>
      <c r="D113" s="83">
        <v>0</v>
      </c>
      <c r="E113" s="83">
        <v>0</v>
      </c>
      <c r="F113" s="83">
        <v>0</v>
      </c>
      <c r="G113" s="63">
        <v>0</v>
      </c>
      <c r="H113" s="63">
        <v>0</v>
      </c>
      <c r="I113" s="63">
        <v>0</v>
      </c>
      <c r="J113" s="83">
        <f t="shared" si="14"/>
        <v>0</v>
      </c>
      <c r="K113" s="83">
        <v>0</v>
      </c>
      <c r="L113" s="83">
        <v>0</v>
      </c>
      <c r="N113" s="83">
        <v>0</v>
      </c>
      <c r="O113" s="17">
        <f t="shared" si="13"/>
        <v>0</v>
      </c>
    </row>
    <row r="114" spans="1:15" s="15" customFormat="1" ht="12.75" customHeight="1" x14ac:dyDescent="0.4">
      <c r="A114" s="260" t="str">
        <f>'CONTRACT TOTAL'!A114:B114</f>
        <v>FY22 Employee Classification 28.1%</v>
      </c>
      <c r="B114" s="260"/>
      <c r="C114" s="83">
        <v>0</v>
      </c>
      <c r="D114" s="83">
        <v>0</v>
      </c>
      <c r="E114" s="83">
        <v>0</v>
      </c>
      <c r="F114" s="83">
        <v>0</v>
      </c>
      <c r="G114" s="63">
        <v>0</v>
      </c>
      <c r="H114" s="63">
        <v>0</v>
      </c>
      <c r="I114" s="63">
        <v>0</v>
      </c>
      <c r="J114" s="83">
        <f t="shared" si="14"/>
        <v>0</v>
      </c>
      <c r="K114" s="83">
        <v>0</v>
      </c>
      <c r="L114" s="83">
        <v>0</v>
      </c>
      <c r="N114" s="83">
        <v>0</v>
      </c>
      <c r="O114" s="17">
        <f t="shared" si="13"/>
        <v>0</v>
      </c>
    </row>
    <row r="115" spans="1:15" s="15" customFormat="1" ht="12.75" customHeight="1" x14ac:dyDescent="0.4">
      <c r="A115" s="260" t="str">
        <f>'CONTRACT TOTAL'!A115:B115</f>
        <v>FY23 Employee Classification 38.5%</v>
      </c>
      <c r="B115" s="260"/>
      <c r="C115" s="194">
        <v>0</v>
      </c>
      <c r="D115" s="194">
        <v>0</v>
      </c>
      <c r="E115" s="194">
        <v>0</v>
      </c>
      <c r="F115" s="194">
        <v>0</v>
      </c>
      <c r="G115" s="204">
        <v>0</v>
      </c>
      <c r="H115" s="204">
        <v>0</v>
      </c>
      <c r="I115" s="204">
        <v>0</v>
      </c>
      <c r="J115" s="194">
        <f t="shared" si="14"/>
        <v>0</v>
      </c>
      <c r="K115" s="194">
        <v>0</v>
      </c>
      <c r="L115" s="194">
        <v>0</v>
      </c>
      <c r="N115" s="194">
        <v>0</v>
      </c>
      <c r="O115" s="17">
        <f t="shared" si="13"/>
        <v>0</v>
      </c>
    </row>
    <row r="116" spans="1:15" s="15" customFormat="1" ht="12.75" customHeight="1" x14ac:dyDescent="0.4">
      <c r="A116" s="260" t="str">
        <f>'CONTRACT TOTAL'!A116:B116</f>
        <v>FY23 Employee Classification 47.2%</v>
      </c>
      <c r="B116" s="260"/>
      <c r="C116" s="194">
        <v>0</v>
      </c>
      <c r="D116" s="194">
        <v>0</v>
      </c>
      <c r="E116" s="194">
        <v>0</v>
      </c>
      <c r="F116" s="194">
        <v>0</v>
      </c>
      <c r="G116" s="204">
        <v>0</v>
      </c>
      <c r="H116" s="204">
        <v>0</v>
      </c>
      <c r="I116" s="204">
        <v>0</v>
      </c>
      <c r="J116" s="194">
        <f t="shared" ref="J116:J119" si="15">E116+G116+H116+I116</f>
        <v>0</v>
      </c>
      <c r="K116" s="194">
        <v>0</v>
      </c>
      <c r="L116" s="194">
        <v>0</v>
      </c>
      <c r="N116" s="194">
        <v>0</v>
      </c>
      <c r="O116" s="17">
        <f t="shared" ref="O116:O119" si="16">C116-N116</f>
        <v>0</v>
      </c>
    </row>
    <row r="117" spans="1:15" s="15" customFormat="1" ht="12.75" customHeight="1" x14ac:dyDescent="0.4">
      <c r="A117" s="260" t="str">
        <f>'CONTRACT TOTAL'!A117:B117</f>
        <v>FY23 Employee Classification 9.3%</v>
      </c>
      <c r="B117" s="260"/>
      <c r="C117" s="194">
        <v>0</v>
      </c>
      <c r="D117" s="194">
        <v>0</v>
      </c>
      <c r="E117" s="194">
        <v>0</v>
      </c>
      <c r="F117" s="194">
        <v>0</v>
      </c>
      <c r="G117" s="204">
        <v>0</v>
      </c>
      <c r="H117" s="204">
        <v>0</v>
      </c>
      <c r="I117" s="204">
        <v>0</v>
      </c>
      <c r="J117" s="194">
        <f t="shared" si="15"/>
        <v>0</v>
      </c>
      <c r="K117" s="194">
        <v>0</v>
      </c>
      <c r="L117" s="194">
        <v>0</v>
      </c>
      <c r="N117" s="194">
        <v>0</v>
      </c>
      <c r="O117" s="17">
        <f t="shared" si="16"/>
        <v>0</v>
      </c>
    </row>
    <row r="118" spans="1:15" s="15" customFormat="1" ht="12.75" customHeight="1" x14ac:dyDescent="0.4">
      <c r="A118" s="260" t="str">
        <f>'CONTRACT TOTAL'!A118:B118</f>
        <v xml:space="preserve">FY23 Employee Classification </v>
      </c>
      <c r="B118" s="260"/>
      <c r="C118" s="194">
        <v>0</v>
      </c>
      <c r="D118" s="194">
        <v>0</v>
      </c>
      <c r="E118" s="194">
        <v>0</v>
      </c>
      <c r="F118" s="194">
        <v>0</v>
      </c>
      <c r="G118" s="204">
        <v>0</v>
      </c>
      <c r="H118" s="204">
        <v>0</v>
      </c>
      <c r="I118" s="204">
        <v>0</v>
      </c>
      <c r="J118" s="194">
        <f t="shared" si="15"/>
        <v>0</v>
      </c>
      <c r="K118" s="194">
        <v>0</v>
      </c>
      <c r="L118" s="194">
        <v>0</v>
      </c>
      <c r="N118" s="194">
        <v>0</v>
      </c>
      <c r="O118" s="17">
        <f t="shared" si="16"/>
        <v>0</v>
      </c>
    </row>
    <row r="119" spans="1:15" s="15" customFormat="1" ht="12.75" customHeight="1" x14ac:dyDescent="0.4">
      <c r="A119" s="260" t="str">
        <f>'CONTRACT TOTAL'!A119:B119</f>
        <v xml:space="preserve">FY23 Employee Classification </v>
      </c>
      <c r="B119" s="260"/>
      <c r="C119" s="194">
        <v>0</v>
      </c>
      <c r="D119" s="194">
        <v>0</v>
      </c>
      <c r="E119" s="194">
        <v>0</v>
      </c>
      <c r="F119" s="194">
        <v>0</v>
      </c>
      <c r="G119" s="204">
        <v>0</v>
      </c>
      <c r="H119" s="204">
        <v>0</v>
      </c>
      <c r="I119" s="204">
        <v>0</v>
      </c>
      <c r="J119" s="194">
        <f t="shared" si="15"/>
        <v>0</v>
      </c>
      <c r="K119" s="194">
        <v>0</v>
      </c>
      <c r="L119" s="194">
        <v>0</v>
      </c>
      <c r="N119" s="194">
        <v>0</v>
      </c>
      <c r="O119" s="17">
        <f t="shared" si="16"/>
        <v>0</v>
      </c>
    </row>
    <row r="120" spans="1:15" s="15" customFormat="1" ht="12.75" x14ac:dyDescent="0.4">
      <c r="A120" s="259" t="s">
        <v>54</v>
      </c>
      <c r="B120" s="259"/>
      <c r="C120" s="89">
        <f>SUM(C102:C119)</f>
        <v>0</v>
      </c>
      <c r="D120" s="198">
        <f t="shared" ref="D120:O120" si="17">SUM(D102:D119)</f>
        <v>0</v>
      </c>
      <c r="E120" s="198">
        <f t="shared" si="17"/>
        <v>0</v>
      </c>
      <c r="F120" s="198">
        <f t="shared" si="17"/>
        <v>1086</v>
      </c>
      <c r="G120" s="198">
        <f t="shared" si="17"/>
        <v>0</v>
      </c>
      <c r="H120" s="198">
        <f t="shared" si="17"/>
        <v>0</v>
      </c>
      <c r="I120" s="198">
        <f t="shared" si="17"/>
        <v>0</v>
      </c>
      <c r="J120" s="198">
        <f t="shared" si="17"/>
        <v>0</v>
      </c>
      <c r="K120" s="198">
        <f t="shared" si="17"/>
        <v>0</v>
      </c>
      <c r="L120" s="198">
        <f t="shared" si="17"/>
        <v>0</v>
      </c>
      <c r="N120" s="198">
        <f t="shared" si="17"/>
        <v>0</v>
      </c>
      <c r="O120" s="198">
        <f t="shared" si="17"/>
        <v>0</v>
      </c>
    </row>
    <row r="121" spans="1:15" s="15" customFormat="1" ht="12.75" x14ac:dyDescent="0.4">
      <c r="A121" s="267"/>
      <c r="B121" s="267"/>
      <c r="C121" s="85"/>
      <c r="D121" s="85"/>
      <c r="E121" s="85"/>
      <c r="F121" s="85"/>
      <c r="G121" s="85"/>
      <c r="H121" s="85"/>
      <c r="I121" s="85"/>
      <c r="J121" s="85"/>
      <c r="K121" s="85"/>
      <c r="L121" s="85"/>
      <c r="N121" s="120"/>
      <c r="O121" s="14"/>
    </row>
    <row r="122" spans="1:15" s="15" customFormat="1" x14ac:dyDescent="0.4">
      <c r="A122" s="266" t="s">
        <v>57</v>
      </c>
      <c r="B122" s="266"/>
      <c r="C122" s="89">
        <f>C78+C99+C120</f>
        <v>0</v>
      </c>
      <c r="D122" s="89">
        <f>D78+D99+D120</f>
        <v>0</v>
      </c>
      <c r="E122" s="89">
        <f t="shared" ref="E122:L122" si="18">E78+E99+E120</f>
        <v>0</v>
      </c>
      <c r="F122" s="89">
        <f t="shared" si="18"/>
        <v>3191</v>
      </c>
      <c r="G122" s="89">
        <f t="shared" si="18"/>
        <v>0</v>
      </c>
      <c r="H122" s="89">
        <f t="shared" si="18"/>
        <v>0</v>
      </c>
      <c r="I122" s="89">
        <f t="shared" si="18"/>
        <v>0</v>
      </c>
      <c r="J122" s="89">
        <f t="shared" si="18"/>
        <v>0</v>
      </c>
      <c r="K122" s="89">
        <f t="shared" si="18"/>
        <v>0</v>
      </c>
      <c r="L122" s="89">
        <f t="shared" si="18"/>
        <v>0</v>
      </c>
      <c r="N122" s="89">
        <f>N78+N99+N120</f>
        <v>0</v>
      </c>
      <c r="O122" s="26">
        <f>O78+O99+O120</f>
        <v>0</v>
      </c>
    </row>
    <row r="123" spans="1:15" s="15" customFormat="1" ht="12.75" x14ac:dyDescent="0.4">
      <c r="A123" s="267"/>
      <c r="B123" s="267"/>
      <c r="C123" s="85"/>
      <c r="D123" s="85"/>
      <c r="E123" s="85"/>
      <c r="F123" s="85"/>
      <c r="G123" s="85"/>
      <c r="H123" s="85"/>
      <c r="I123" s="85"/>
      <c r="J123" s="85"/>
      <c r="K123" s="85"/>
      <c r="L123" s="85"/>
      <c r="N123" s="120"/>
      <c r="O123" s="14"/>
    </row>
    <row r="124" spans="1:15" s="15" customFormat="1" x14ac:dyDescent="0.4">
      <c r="A124" s="265" t="s">
        <v>55</v>
      </c>
      <c r="B124" s="265"/>
      <c r="C124" s="85"/>
      <c r="D124" s="85"/>
      <c r="E124" s="85"/>
      <c r="F124" s="85"/>
      <c r="G124" s="85"/>
      <c r="H124" s="85"/>
      <c r="I124" s="85"/>
      <c r="J124" s="85"/>
      <c r="K124" s="85"/>
      <c r="L124" s="85"/>
      <c r="N124" s="120"/>
      <c r="O124" s="14"/>
    </row>
    <row r="125" spans="1:15" s="15" customFormat="1" ht="12.75" x14ac:dyDescent="0.4">
      <c r="A125" s="260" t="str">
        <f>'CONTRACT TOTAL'!A125:B125</f>
        <v>Travel</v>
      </c>
      <c r="B125" s="260"/>
      <c r="C125" s="83">
        <v>0</v>
      </c>
      <c r="D125" s="83">
        <v>0</v>
      </c>
      <c r="E125" s="62">
        <v>0</v>
      </c>
      <c r="F125" s="62">
        <v>0</v>
      </c>
      <c r="G125" s="63">
        <v>0</v>
      </c>
      <c r="H125" s="63">
        <v>0</v>
      </c>
      <c r="I125" s="63">
        <v>0</v>
      </c>
      <c r="J125" s="83">
        <f t="shared" ref="J125:J130" si="19">E125+G125+H125+I125</f>
        <v>0</v>
      </c>
      <c r="K125" s="83">
        <v>0</v>
      </c>
      <c r="L125" s="83">
        <v>0</v>
      </c>
      <c r="N125" s="63">
        <v>0</v>
      </c>
      <c r="O125" s="18">
        <f t="shared" ref="O125:O130" si="20">C125-N125</f>
        <v>0</v>
      </c>
    </row>
    <row r="126" spans="1:15" s="15" customFormat="1" ht="12.75" customHeight="1" x14ac:dyDescent="0.4">
      <c r="A126" s="260" t="str">
        <f>'CONTRACT TOTAL'!A126:B126</f>
        <v>Equipment</v>
      </c>
      <c r="B126" s="260"/>
      <c r="C126" s="83">
        <v>0</v>
      </c>
      <c r="D126" s="83">
        <v>0</v>
      </c>
      <c r="E126" s="62">
        <v>120579</v>
      </c>
      <c r="F126" s="62">
        <v>0</v>
      </c>
      <c r="G126" s="63">
        <v>0</v>
      </c>
      <c r="H126" s="63">
        <v>0</v>
      </c>
      <c r="I126" s="63">
        <v>0</v>
      </c>
      <c r="J126" s="83">
        <f t="shared" si="19"/>
        <v>120579</v>
      </c>
      <c r="K126" s="83">
        <v>120579</v>
      </c>
      <c r="L126" s="83">
        <v>0</v>
      </c>
      <c r="N126" s="63">
        <v>0</v>
      </c>
      <c r="O126" s="18">
        <f t="shared" si="20"/>
        <v>0</v>
      </c>
    </row>
    <row r="127" spans="1:15" s="15" customFormat="1" ht="12.75" x14ac:dyDescent="0.4">
      <c r="A127" s="260" t="str">
        <f>'CONTRACT TOTAL'!A127:B127</f>
        <v>Materials</v>
      </c>
      <c r="B127" s="260"/>
      <c r="C127" s="83">
        <v>0</v>
      </c>
      <c r="D127" s="83">
        <v>0</v>
      </c>
      <c r="E127" s="62">
        <v>0</v>
      </c>
      <c r="F127" s="62">
        <v>4000</v>
      </c>
      <c r="G127" s="63">
        <v>0</v>
      </c>
      <c r="H127" s="63">
        <v>0</v>
      </c>
      <c r="I127" s="63">
        <v>0</v>
      </c>
      <c r="J127" s="83">
        <f t="shared" si="19"/>
        <v>0</v>
      </c>
      <c r="K127" s="83">
        <v>0</v>
      </c>
      <c r="L127" s="83">
        <v>0</v>
      </c>
      <c r="N127" s="63">
        <v>0</v>
      </c>
      <c r="O127" s="18">
        <f t="shared" si="20"/>
        <v>0</v>
      </c>
    </row>
    <row r="128" spans="1:15" s="15" customFormat="1" ht="12.75" x14ac:dyDescent="0.4">
      <c r="A128" s="260" t="str">
        <f>'CONTRACT TOTAL'!A128:B128</f>
        <v>Subcontracts</v>
      </c>
      <c r="B128" s="260"/>
      <c r="C128" s="83">
        <v>0</v>
      </c>
      <c r="D128" s="83">
        <v>0</v>
      </c>
      <c r="E128" s="62">
        <v>0</v>
      </c>
      <c r="F128" s="62">
        <v>0</v>
      </c>
      <c r="G128" s="63">
        <v>0</v>
      </c>
      <c r="H128" s="63">
        <v>0</v>
      </c>
      <c r="I128" s="63">
        <v>0</v>
      </c>
      <c r="J128" s="83">
        <f t="shared" si="19"/>
        <v>0</v>
      </c>
      <c r="K128" s="83">
        <v>0</v>
      </c>
      <c r="L128" s="83">
        <v>0</v>
      </c>
      <c r="N128" s="63">
        <v>0</v>
      </c>
      <c r="O128" s="18">
        <f t="shared" si="20"/>
        <v>0</v>
      </c>
    </row>
    <row r="129" spans="1:17" s="15" customFormat="1" ht="12.75" x14ac:dyDescent="0.4">
      <c r="A129" s="260" t="str">
        <f>'CONTRACT TOTAL'!A129:B129</f>
        <v>Miscellaneous</v>
      </c>
      <c r="B129" s="260"/>
      <c r="C129" s="83">
        <v>0</v>
      </c>
      <c r="D129" s="83">
        <v>0</v>
      </c>
      <c r="E129" s="62">
        <v>17245.61</v>
      </c>
      <c r="F129" s="62">
        <v>186920</v>
      </c>
      <c r="G129" s="63">
        <v>0</v>
      </c>
      <c r="H129" s="63">
        <v>0</v>
      </c>
      <c r="I129" s="63">
        <v>0</v>
      </c>
      <c r="J129" s="83">
        <f t="shared" si="19"/>
        <v>17245.61</v>
      </c>
      <c r="K129" s="83">
        <v>17245.61</v>
      </c>
      <c r="L129" s="83">
        <v>0</v>
      </c>
      <c r="N129" s="63">
        <v>0</v>
      </c>
      <c r="O129" s="18">
        <f t="shared" si="20"/>
        <v>0</v>
      </c>
      <c r="Q129" s="29"/>
    </row>
    <row r="130" spans="1:17" s="15" customFormat="1" ht="12.75" x14ac:dyDescent="0.4">
      <c r="A130" s="260" t="str">
        <f>'CONTRACT TOTAL'!A130:B130</f>
        <v>Utilities</v>
      </c>
      <c r="B130" s="260"/>
      <c r="C130" s="83">
        <v>0</v>
      </c>
      <c r="D130" s="83">
        <v>0</v>
      </c>
      <c r="E130" s="62">
        <v>0</v>
      </c>
      <c r="F130" s="62">
        <v>0</v>
      </c>
      <c r="G130" s="63">
        <v>0</v>
      </c>
      <c r="H130" s="63">
        <v>0</v>
      </c>
      <c r="I130" s="63">
        <v>0</v>
      </c>
      <c r="J130" s="83">
        <f t="shared" si="19"/>
        <v>0</v>
      </c>
      <c r="K130" s="83">
        <v>0</v>
      </c>
      <c r="L130" s="83">
        <v>0</v>
      </c>
      <c r="N130" s="63">
        <v>0</v>
      </c>
      <c r="O130" s="18">
        <f t="shared" si="20"/>
        <v>0</v>
      </c>
    </row>
    <row r="131" spans="1:17" s="15" customFormat="1" x14ac:dyDescent="0.4">
      <c r="A131" s="266" t="s">
        <v>56</v>
      </c>
      <c r="B131" s="266"/>
      <c r="C131" s="89">
        <f>SUM(C125:C130)</f>
        <v>0</v>
      </c>
      <c r="D131" s="89">
        <f t="shared" ref="D131:L131" si="21">SUM(D125:D130)</f>
        <v>0</v>
      </c>
      <c r="E131" s="89">
        <f t="shared" si="21"/>
        <v>137824.60999999999</v>
      </c>
      <c r="F131" s="89">
        <f t="shared" si="21"/>
        <v>190920</v>
      </c>
      <c r="G131" s="89">
        <f t="shared" si="21"/>
        <v>0</v>
      </c>
      <c r="H131" s="89">
        <f t="shared" si="21"/>
        <v>0</v>
      </c>
      <c r="I131" s="89">
        <f t="shared" si="21"/>
        <v>0</v>
      </c>
      <c r="J131" s="89">
        <f t="shared" si="21"/>
        <v>137824.60999999999</v>
      </c>
      <c r="K131" s="89">
        <f t="shared" si="21"/>
        <v>137824.60999999999</v>
      </c>
      <c r="L131" s="89">
        <f t="shared" si="21"/>
        <v>0</v>
      </c>
      <c r="N131" s="89">
        <f>SUM(N125:N130)</f>
        <v>0</v>
      </c>
      <c r="O131" s="28">
        <f>SUM(O125:O130)</f>
        <v>0</v>
      </c>
    </row>
    <row r="132" spans="1:17" s="16" customFormat="1" ht="12.75" x14ac:dyDescent="0.4">
      <c r="A132" s="368"/>
      <c r="B132" s="369"/>
      <c r="C132" s="72"/>
      <c r="D132" s="73"/>
      <c r="E132" s="72"/>
      <c r="F132" s="73"/>
      <c r="G132" s="73"/>
      <c r="H132" s="73"/>
      <c r="I132" s="73"/>
      <c r="J132" s="73"/>
      <c r="K132" s="101"/>
      <c r="L132" s="73"/>
      <c r="N132" s="73"/>
      <c r="O132" s="20"/>
    </row>
    <row r="133" spans="1:17" s="15" customFormat="1" x14ac:dyDescent="0.4">
      <c r="A133" s="266" t="s">
        <v>58</v>
      </c>
      <c r="B133" s="266"/>
      <c r="C133" s="89">
        <f>C122+C131</f>
        <v>0</v>
      </c>
      <c r="D133" s="89">
        <f t="shared" ref="D133:J133" si="22">D122+D131</f>
        <v>0</v>
      </c>
      <c r="E133" s="89">
        <f t="shared" si="22"/>
        <v>137824.60999999999</v>
      </c>
      <c r="F133" s="89">
        <f t="shared" si="22"/>
        <v>194111</v>
      </c>
      <c r="G133" s="89">
        <f t="shared" si="22"/>
        <v>0</v>
      </c>
      <c r="H133" s="89">
        <f t="shared" si="22"/>
        <v>0</v>
      </c>
      <c r="I133" s="89">
        <f t="shared" si="22"/>
        <v>0</v>
      </c>
      <c r="J133" s="89">
        <f t="shared" si="22"/>
        <v>137824.60999999999</v>
      </c>
      <c r="K133" s="89">
        <f>K122+K131</f>
        <v>137824.60999999999</v>
      </c>
      <c r="L133" s="89">
        <f>L122+L131</f>
        <v>0</v>
      </c>
      <c r="N133" s="89">
        <f>N122+N131</f>
        <v>0</v>
      </c>
      <c r="O133" s="28">
        <f>O122+O131</f>
        <v>0</v>
      </c>
    </row>
    <row r="134" spans="1:17" s="15" customFormat="1" x14ac:dyDescent="0.4">
      <c r="A134" s="266" t="s">
        <v>44</v>
      </c>
      <c r="B134" s="266"/>
      <c r="C134" s="89">
        <v>0</v>
      </c>
      <c r="D134" s="89">
        <v>0</v>
      </c>
      <c r="E134" s="89">
        <v>4932.26</v>
      </c>
      <c r="F134" s="89">
        <v>55516</v>
      </c>
      <c r="G134" s="122">
        <v>0</v>
      </c>
      <c r="H134" s="122">
        <v>0</v>
      </c>
      <c r="I134" s="122">
        <v>0</v>
      </c>
      <c r="J134" s="89">
        <f>SUM(E134,G134,H134,I134)</f>
        <v>4932.26</v>
      </c>
      <c r="K134" s="89">
        <v>4932.26</v>
      </c>
      <c r="L134" s="89">
        <v>0</v>
      </c>
      <c r="N134" s="122">
        <v>0</v>
      </c>
      <c r="O134" s="28">
        <f>C134-N134</f>
        <v>0</v>
      </c>
    </row>
    <row r="135" spans="1:17" s="15" customFormat="1" ht="12.75" x14ac:dyDescent="0.3">
      <c r="A135" s="263" t="s">
        <v>65</v>
      </c>
      <c r="B135" s="263"/>
      <c r="C135" s="92">
        <f t="shared" ref="C135:L135" si="23">(C122+C125+C127+C129)*0.286</f>
        <v>0</v>
      </c>
      <c r="D135" s="92">
        <f t="shared" si="23"/>
        <v>0</v>
      </c>
      <c r="E135" s="92">
        <f t="shared" si="23"/>
        <v>4932.2444599999999</v>
      </c>
      <c r="F135" s="92">
        <f t="shared" si="23"/>
        <v>55515.745999999992</v>
      </c>
      <c r="G135" s="92">
        <f t="shared" si="23"/>
        <v>0</v>
      </c>
      <c r="H135" s="92">
        <f t="shared" si="23"/>
        <v>0</v>
      </c>
      <c r="I135" s="92">
        <f t="shared" si="23"/>
        <v>0</v>
      </c>
      <c r="J135" s="92">
        <f t="shared" si="23"/>
        <v>4932.2444599999999</v>
      </c>
      <c r="K135" s="92">
        <f t="shared" si="23"/>
        <v>4932.2444599999999</v>
      </c>
      <c r="L135" s="92">
        <f t="shared" si="23"/>
        <v>0</v>
      </c>
      <c r="N135" s="92">
        <f>(N122+N125+N127+N129)*0.286</f>
        <v>0</v>
      </c>
      <c r="O135" s="43">
        <f>(O122+O125+O127+O129)*0.286</f>
        <v>0</v>
      </c>
      <c r="Q135" s="29"/>
    </row>
    <row r="136" spans="1:17" s="23" customFormat="1" x14ac:dyDescent="0.4">
      <c r="A136" s="264" t="s">
        <v>43</v>
      </c>
      <c r="B136" s="264"/>
      <c r="C136" s="93">
        <f>C133+C134</f>
        <v>0</v>
      </c>
      <c r="D136" s="93">
        <f>D133+D134</f>
        <v>0</v>
      </c>
      <c r="E136" s="93">
        <f>E133+E134</f>
        <v>142756.87</v>
      </c>
      <c r="F136" s="93">
        <f>F133+F134</f>
        <v>249627</v>
      </c>
      <c r="G136" s="93">
        <f t="shared" ref="G136:L136" si="24">G133+G134</f>
        <v>0</v>
      </c>
      <c r="H136" s="93">
        <f t="shared" si="24"/>
        <v>0</v>
      </c>
      <c r="I136" s="93">
        <f t="shared" si="24"/>
        <v>0</v>
      </c>
      <c r="J136" s="93">
        <f t="shared" si="24"/>
        <v>142756.87</v>
      </c>
      <c r="K136" s="93">
        <f t="shared" si="24"/>
        <v>142756.87</v>
      </c>
      <c r="L136" s="93">
        <f t="shared" si="24"/>
        <v>0</v>
      </c>
      <c r="N136" s="93">
        <f>N133+N134</f>
        <v>0</v>
      </c>
      <c r="O136" s="22">
        <f>O133+O134</f>
        <v>0</v>
      </c>
      <c r="Q136" s="47"/>
    </row>
    <row r="137" spans="1:17" x14ac:dyDescent="0.4">
      <c r="A137" s="64"/>
      <c r="B137" s="65"/>
      <c r="C137" s="66"/>
      <c r="D137" s="66"/>
      <c r="E137" s="66"/>
      <c r="F137" s="66"/>
      <c r="G137" s="66"/>
      <c r="H137" s="66"/>
      <c r="I137" s="66"/>
      <c r="J137" s="66"/>
      <c r="K137" s="67"/>
      <c r="L137" s="68"/>
      <c r="N137" s="15"/>
    </row>
    <row r="138" spans="1:17" x14ac:dyDescent="0.3">
      <c r="A138" s="261" t="s">
        <v>28</v>
      </c>
      <c r="B138" s="262"/>
      <c r="C138" s="262"/>
      <c r="D138" s="3"/>
      <c r="E138" s="3"/>
      <c r="F138" s="3"/>
      <c r="G138" s="4" t="s">
        <v>29</v>
      </c>
      <c r="H138" s="3"/>
      <c r="I138" s="3"/>
      <c r="J138" s="3"/>
      <c r="K138" s="3"/>
      <c r="L138" s="2"/>
    </row>
    <row r="139" spans="1:17" x14ac:dyDescent="0.4">
      <c r="A139" s="1" t="s">
        <v>22</v>
      </c>
      <c r="L139" s="84"/>
    </row>
    <row r="142" spans="1:17" x14ac:dyDescent="0.4">
      <c r="I142" s="32"/>
      <c r="K142" s="32">
        <f>K136-J136</f>
        <v>0</v>
      </c>
    </row>
    <row r="143" spans="1:17" x14ac:dyDescent="0.4">
      <c r="C143" s="33"/>
      <c r="I143" s="32"/>
    </row>
    <row r="144" spans="1:17" x14ac:dyDescent="0.4">
      <c r="C144" s="34"/>
    </row>
    <row r="145" spans="3:5" x14ac:dyDescent="0.4">
      <c r="C145" s="33"/>
      <c r="E145" s="32"/>
    </row>
    <row r="146" spans="3:5" x14ac:dyDescent="0.4">
      <c r="C146" s="33"/>
    </row>
    <row r="147" spans="3:5" x14ac:dyDescent="0.4">
      <c r="C147" s="35"/>
    </row>
    <row r="148" spans="3:5" x14ac:dyDescent="0.4">
      <c r="C148" s="33"/>
    </row>
  </sheetData>
  <mergeCells count="160">
    <mergeCell ref="A115:B115"/>
    <mergeCell ref="A116:B116"/>
    <mergeCell ref="A117:B117"/>
    <mergeCell ref="A118:B118"/>
    <mergeCell ref="A119:B119"/>
    <mergeCell ref="A114:B114"/>
    <mergeCell ref="A110:B110"/>
    <mergeCell ref="A111:B111"/>
    <mergeCell ref="A112:B112"/>
    <mergeCell ref="A113:B113"/>
    <mergeCell ref="J6:K6"/>
    <mergeCell ref="L12:L16"/>
    <mergeCell ref="C13:D13"/>
    <mergeCell ref="E13:F13"/>
    <mergeCell ref="G13:H13"/>
    <mergeCell ref="I13:I16"/>
    <mergeCell ref="J14:J16"/>
    <mergeCell ref="I10:I11"/>
    <mergeCell ref="J10:K10"/>
    <mergeCell ref="J11:K11"/>
    <mergeCell ref="G12:I12"/>
    <mergeCell ref="J12:K13"/>
    <mergeCell ref="A2:A3"/>
    <mergeCell ref="B2:B3"/>
    <mergeCell ref="C2:G3"/>
    <mergeCell ref="H2:I3"/>
    <mergeCell ref="J2:L2"/>
    <mergeCell ref="J3:L3"/>
    <mergeCell ref="A7:A11"/>
    <mergeCell ref="B7:D7"/>
    <mergeCell ref="E7:I7"/>
    <mergeCell ref="J7:L7"/>
    <mergeCell ref="B8:D8"/>
    <mergeCell ref="E8:I8"/>
    <mergeCell ref="J8:L8"/>
    <mergeCell ref="B9:D9"/>
    <mergeCell ref="E9:H9"/>
    <mergeCell ref="J9:L9"/>
    <mergeCell ref="B10:D11"/>
    <mergeCell ref="E10:H11"/>
    <mergeCell ref="A4:D4"/>
    <mergeCell ref="E4:I4"/>
    <mergeCell ref="J4:L4"/>
    <mergeCell ref="A5:D6"/>
    <mergeCell ref="E5:I6"/>
    <mergeCell ref="J5:K5"/>
    <mergeCell ref="A20:B20"/>
    <mergeCell ref="A21:B21"/>
    <mergeCell ref="A22:B22"/>
    <mergeCell ref="K14:K16"/>
    <mergeCell ref="A17:B17"/>
    <mergeCell ref="A18:B18"/>
    <mergeCell ref="A19:B19"/>
    <mergeCell ref="A12:B16"/>
    <mergeCell ref="C12:F12"/>
    <mergeCell ref="A44:B44"/>
    <mergeCell ref="A45:B45"/>
    <mergeCell ref="A46:B46"/>
    <mergeCell ref="A41:B41"/>
    <mergeCell ref="A42:B42"/>
    <mergeCell ref="A43:B43"/>
    <mergeCell ref="A38:B38"/>
    <mergeCell ref="A39:B39"/>
    <mergeCell ref="A40:B40"/>
    <mergeCell ref="A36:B36"/>
    <mergeCell ref="A37:B37"/>
    <mergeCell ref="A26:B26"/>
    <mergeCell ref="A27:B27"/>
    <mergeCell ref="A28:B28"/>
    <mergeCell ref="A23:B23"/>
    <mergeCell ref="A24:B24"/>
    <mergeCell ref="A25:B25"/>
    <mergeCell ref="A30:B30"/>
    <mergeCell ref="A35:B35"/>
    <mergeCell ref="A31:B31"/>
    <mergeCell ref="A32:B32"/>
    <mergeCell ref="A33:B33"/>
    <mergeCell ref="A34:B34"/>
    <mergeCell ref="A29:B29"/>
    <mergeCell ref="A59:B59"/>
    <mergeCell ref="A60:B60"/>
    <mergeCell ref="A61:B61"/>
    <mergeCell ref="A50:B50"/>
    <mergeCell ref="A57:B57"/>
    <mergeCell ref="A58:B58"/>
    <mergeCell ref="A47:B47"/>
    <mergeCell ref="A48:B48"/>
    <mergeCell ref="A49:B49"/>
    <mergeCell ref="A51:B51"/>
    <mergeCell ref="A56:B56"/>
    <mergeCell ref="A52:B52"/>
    <mergeCell ref="A53:B53"/>
    <mergeCell ref="A54:B54"/>
    <mergeCell ref="A55:B55"/>
    <mergeCell ref="A68:B68"/>
    <mergeCell ref="A69:B69"/>
    <mergeCell ref="A70:B70"/>
    <mergeCell ref="A65:B65"/>
    <mergeCell ref="A66:B66"/>
    <mergeCell ref="A67:B67"/>
    <mergeCell ref="A62:B62"/>
    <mergeCell ref="A63:B63"/>
    <mergeCell ref="A64:B64"/>
    <mergeCell ref="A83:B83"/>
    <mergeCell ref="A84:B84"/>
    <mergeCell ref="A85:B85"/>
    <mergeCell ref="A80:B80"/>
    <mergeCell ref="A81:B81"/>
    <mergeCell ref="A82:B82"/>
    <mergeCell ref="A71:B71"/>
    <mergeCell ref="A78:B78"/>
    <mergeCell ref="A79:B79"/>
    <mergeCell ref="A72:B72"/>
    <mergeCell ref="A77:B77"/>
    <mergeCell ref="A73:B73"/>
    <mergeCell ref="A74:B74"/>
    <mergeCell ref="A75:B75"/>
    <mergeCell ref="A76:B76"/>
    <mergeCell ref="A92:B92"/>
    <mergeCell ref="A99:B99"/>
    <mergeCell ref="A100:B100"/>
    <mergeCell ref="A89:B89"/>
    <mergeCell ref="A90:B90"/>
    <mergeCell ref="A91:B91"/>
    <mergeCell ref="A86:B86"/>
    <mergeCell ref="A87:B87"/>
    <mergeCell ref="A88:B88"/>
    <mergeCell ref="A93:B93"/>
    <mergeCell ref="A98:B98"/>
    <mergeCell ref="A94:B94"/>
    <mergeCell ref="A95:B95"/>
    <mergeCell ref="A96:B96"/>
    <mergeCell ref="A97:B97"/>
    <mergeCell ref="A107:B107"/>
    <mergeCell ref="A108:B108"/>
    <mergeCell ref="A109:B109"/>
    <mergeCell ref="A104:B104"/>
    <mergeCell ref="A105:B105"/>
    <mergeCell ref="A106:B106"/>
    <mergeCell ref="A101:B101"/>
    <mergeCell ref="A102:B102"/>
    <mergeCell ref="A103:B103"/>
    <mergeCell ref="A126:B126"/>
    <mergeCell ref="A127:B127"/>
    <mergeCell ref="A128:B128"/>
    <mergeCell ref="A123:B123"/>
    <mergeCell ref="A124:B124"/>
    <mergeCell ref="A125:B125"/>
    <mergeCell ref="A120:B120"/>
    <mergeCell ref="A121:B121"/>
    <mergeCell ref="A122:B122"/>
    <mergeCell ref="A135:B135"/>
    <mergeCell ref="A136:B136"/>
    <mergeCell ref="A138:C138"/>
    <mergeCell ref="A132:B132"/>
    <mergeCell ref="A133:B133"/>
    <mergeCell ref="A134:B134"/>
    <mergeCell ref="A129:B129"/>
    <mergeCell ref="A130:B130"/>
    <mergeCell ref="A131:B131"/>
  </mergeCells>
  <pageMargins left="0.25" right="0.25" top="0.75" bottom="0.75" header="0.3" footer="0.3"/>
  <pageSetup paperSize="5" scale="86" fitToHeight="0" orientation="landscape" horizontalDpi="1200" verticalDpi="1200" r:id="rId1"/>
  <headerFooter>
    <oddHeader>&amp;RPAGE &amp;P OF PAGES &amp;N</oddHeader>
    <oddFooter>&amp;A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5B907-4613-47B2-BB98-D7AA11A62D94}">
  <sheetPr>
    <pageSetUpPr fitToPage="1"/>
  </sheetPr>
  <dimension ref="A1:Q148"/>
  <sheetViews>
    <sheetView workbookViewId="0">
      <pane xSplit="2" ySplit="16" topLeftCell="C17" activePane="bottomRight" state="frozen"/>
      <selection activeCell="I10" sqref="I10:I11"/>
      <selection pane="topRight" activeCell="I10" sqref="I10:I11"/>
      <selection pane="bottomLeft" activeCell="I10" sqref="I10:I11"/>
      <selection pane="bottomRight" activeCell="A12" sqref="A12:B16"/>
    </sheetView>
  </sheetViews>
  <sheetFormatPr defaultColWidth="9.35546875" defaultRowHeight="13.15" outlineLevelCol="1" x14ac:dyDescent="0.4"/>
  <cols>
    <col min="1" max="1" width="21.140625" style="1" customWidth="1"/>
    <col min="2" max="2" width="34.35546875" style="1" customWidth="1"/>
    <col min="3" max="3" width="17.35546875" style="1" customWidth="1"/>
    <col min="4" max="5" width="16.140625" style="1" customWidth="1"/>
    <col min="6" max="6" width="17.35546875" style="1" customWidth="1"/>
    <col min="7" max="7" width="16.140625" style="1" customWidth="1"/>
    <col min="8" max="8" width="17.35546875" style="1" customWidth="1"/>
    <col min="9" max="10" width="16.140625" style="1" customWidth="1"/>
    <col min="11" max="11" width="15.140625" style="1" customWidth="1"/>
    <col min="12" max="12" width="16.140625" style="1" customWidth="1"/>
    <col min="13" max="13" width="9.35546875" style="1"/>
    <col min="14" max="14" width="14.35546875" style="1" customWidth="1" outlineLevel="1"/>
    <col min="15" max="15" width="14" style="1" customWidth="1" outlineLevel="1"/>
    <col min="16" max="16" width="12" style="1" bestFit="1" customWidth="1"/>
    <col min="17" max="17" width="14.35546875" style="1" bestFit="1" customWidth="1"/>
    <col min="18" max="16384" width="9.35546875" style="1"/>
  </cols>
  <sheetData>
    <row r="1" spans="1:14" s="7" customFormat="1" ht="12" customHeight="1" x14ac:dyDescent="0.4">
      <c r="I1" s="11"/>
      <c r="J1" s="9"/>
      <c r="K1" s="10"/>
      <c r="L1" s="8"/>
    </row>
    <row r="2" spans="1:14" ht="27.75" customHeight="1" x14ac:dyDescent="0.4">
      <c r="A2" s="347"/>
      <c r="B2" s="349" t="s">
        <v>32</v>
      </c>
      <c r="C2" s="351" t="s">
        <v>30</v>
      </c>
      <c r="D2" s="351"/>
      <c r="E2" s="351"/>
      <c r="F2" s="351"/>
      <c r="G2" s="351"/>
      <c r="H2" s="353" t="s">
        <v>0</v>
      </c>
      <c r="I2" s="354"/>
      <c r="J2" s="296" t="s">
        <v>23</v>
      </c>
      <c r="K2" s="297"/>
      <c r="L2" s="298"/>
      <c r="N2" s="1">
        <v>396996</v>
      </c>
    </row>
    <row r="3" spans="1:14" ht="27.75" customHeight="1" x14ac:dyDescent="0.4">
      <c r="A3" s="348"/>
      <c r="B3" s="350"/>
      <c r="C3" s="352"/>
      <c r="D3" s="352"/>
      <c r="E3" s="352"/>
      <c r="F3" s="352"/>
      <c r="G3" s="352"/>
      <c r="H3" s="355"/>
      <c r="I3" s="356"/>
      <c r="J3" s="357" t="str">
        <f>'CONTRACT TOTAL'!J3:L3</f>
        <v>09/30/2022 (22)</v>
      </c>
      <c r="K3" s="358"/>
      <c r="L3" s="359"/>
    </row>
    <row r="4" spans="1:14" ht="10.35" customHeight="1" x14ac:dyDescent="0.4">
      <c r="A4" s="296" t="s">
        <v>31</v>
      </c>
      <c r="B4" s="297"/>
      <c r="C4" s="297"/>
      <c r="D4" s="298"/>
      <c r="E4" s="296" t="s">
        <v>1</v>
      </c>
      <c r="F4" s="297"/>
      <c r="G4" s="297"/>
      <c r="H4" s="297"/>
      <c r="I4" s="298"/>
      <c r="J4" s="330" t="s">
        <v>2</v>
      </c>
      <c r="K4" s="331"/>
      <c r="L4" s="332"/>
    </row>
    <row r="5" spans="1:14" ht="9" customHeight="1" x14ac:dyDescent="0.4">
      <c r="A5" s="333" t="str">
        <f>'CONTRACT TOTAL'!A5:D6</f>
        <v>NASA/Goodard Space Flight Center, Wallops Flight Facility
NASA Contracting Officer, NAME (name@nasa.gov)</v>
      </c>
      <c r="B5" s="334"/>
      <c r="C5" s="334"/>
      <c r="D5" s="335"/>
      <c r="E5" s="282" t="str">
        <f>'CONTRACT TOTAL'!E5:I6</f>
        <v>Institutional Info</v>
      </c>
      <c r="F5" s="339"/>
      <c r="G5" s="339"/>
      <c r="H5" s="339"/>
      <c r="I5" s="339"/>
      <c r="J5" s="279" t="s">
        <v>33</v>
      </c>
      <c r="K5" s="281"/>
      <c r="L5" s="100" t="s">
        <v>34</v>
      </c>
    </row>
    <row r="6" spans="1:14" ht="25.35" customHeight="1" x14ac:dyDescent="0.55000000000000004">
      <c r="A6" s="336"/>
      <c r="B6" s="337"/>
      <c r="C6" s="337"/>
      <c r="D6" s="338"/>
      <c r="E6" s="340"/>
      <c r="F6" s="341"/>
      <c r="G6" s="341"/>
      <c r="H6" s="341"/>
      <c r="I6" s="341"/>
      <c r="J6" s="384">
        <v>178600</v>
      </c>
      <c r="K6" s="385"/>
      <c r="L6" s="88"/>
    </row>
    <row r="7" spans="1:14" ht="10.5" customHeight="1" x14ac:dyDescent="0.4">
      <c r="A7" s="276" t="s">
        <v>3</v>
      </c>
      <c r="B7" s="279" t="s">
        <v>4</v>
      </c>
      <c r="C7" s="280"/>
      <c r="D7" s="281"/>
      <c r="E7" s="279" t="s">
        <v>5</v>
      </c>
      <c r="F7" s="280"/>
      <c r="G7" s="280"/>
      <c r="H7" s="280"/>
      <c r="I7" s="281"/>
      <c r="J7" s="282" t="s">
        <v>35</v>
      </c>
      <c r="K7" s="283"/>
      <c r="L7" s="284"/>
    </row>
    <row r="8" spans="1:14" ht="25.5" customHeight="1" x14ac:dyDescent="0.55000000000000004">
      <c r="A8" s="277"/>
      <c r="B8" s="342" t="s">
        <v>42</v>
      </c>
      <c r="C8" s="343"/>
      <c r="D8" s="344"/>
      <c r="E8" s="342">
        <f>'CONTRACT TOTAL'!E8:I8</f>
        <v>0</v>
      </c>
      <c r="F8" s="343"/>
      <c r="G8" s="343"/>
      <c r="H8" s="343"/>
      <c r="I8" s="344"/>
      <c r="J8" s="386">
        <v>128600</v>
      </c>
      <c r="K8" s="387"/>
      <c r="L8" s="388"/>
    </row>
    <row r="9" spans="1:14" ht="10.5" customHeight="1" x14ac:dyDescent="0.4">
      <c r="A9" s="277"/>
      <c r="B9" s="279" t="s">
        <v>6</v>
      </c>
      <c r="C9" s="280"/>
      <c r="D9" s="281"/>
      <c r="E9" s="285" t="s">
        <v>7</v>
      </c>
      <c r="F9" s="286"/>
      <c r="G9" s="286"/>
      <c r="H9" s="286"/>
      <c r="I9" s="104" t="s">
        <v>8</v>
      </c>
      <c r="J9" s="287" t="s">
        <v>9</v>
      </c>
      <c r="K9" s="288"/>
      <c r="L9" s="289"/>
    </row>
    <row r="10" spans="1:14" ht="9" customHeight="1" x14ac:dyDescent="0.4">
      <c r="A10" s="277"/>
      <c r="B10" s="395" t="s">
        <v>124</v>
      </c>
      <c r="C10" s="396"/>
      <c r="D10" s="397"/>
      <c r="E10" s="363" t="s">
        <v>66</v>
      </c>
      <c r="F10" s="283"/>
      <c r="G10" s="283"/>
      <c r="H10" s="283"/>
      <c r="I10" s="401">
        <f>'CONTRACT TOTAL'!I10:I11</f>
        <v>44847</v>
      </c>
      <c r="J10" s="285" t="s">
        <v>10</v>
      </c>
      <c r="K10" s="320"/>
      <c r="L10" s="98" t="s">
        <v>11</v>
      </c>
    </row>
    <row r="11" spans="1:14" ht="17.100000000000001" customHeight="1" x14ac:dyDescent="0.4">
      <c r="A11" s="278"/>
      <c r="B11" s="398"/>
      <c r="C11" s="399"/>
      <c r="D11" s="400"/>
      <c r="E11" s="364"/>
      <c r="F11" s="365"/>
      <c r="G11" s="365"/>
      <c r="H11" s="365"/>
      <c r="I11" s="402"/>
      <c r="J11" s="321">
        <v>7011.36</v>
      </c>
      <c r="K11" s="322"/>
      <c r="L11" s="105">
        <v>6534.46</v>
      </c>
    </row>
    <row r="12" spans="1:14" ht="11.25" customHeight="1" x14ac:dyDescent="0.4">
      <c r="A12" s="325" t="s">
        <v>12</v>
      </c>
      <c r="B12" s="326"/>
      <c r="C12" s="287" t="s">
        <v>13</v>
      </c>
      <c r="D12" s="288"/>
      <c r="E12" s="288"/>
      <c r="F12" s="289"/>
      <c r="G12" s="287" t="s">
        <v>14</v>
      </c>
      <c r="H12" s="288"/>
      <c r="I12" s="289"/>
      <c r="J12" s="302" t="s">
        <v>24</v>
      </c>
      <c r="K12" s="303"/>
      <c r="L12" s="276" t="s">
        <v>15</v>
      </c>
    </row>
    <row r="13" spans="1:14" ht="11.25" customHeight="1" x14ac:dyDescent="0.4">
      <c r="A13" s="327"/>
      <c r="B13" s="328"/>
      <c r="C13" s="302" t="s">
        <v>16</v>
      </c>
      <c r="D13" s="306"/>
      <c r="E13" s="287" t="s">
        <v>17</v>
      </c>
      <c r="F13" s="289"/>
      <c r="G13" s="287" t="s">
        <v>18</v>
      </c>
      <c r="H13" s="289"/>
      <c r="I13" s="290" t="s">
        <v>27</v>
      </c>
      <c r="J13" s="304"/>
      <c r="K13" s="305"/>
      <c r="L13" s="277"/>
    </row>
    <row r="14" spans="1:14" ht="11.25" customHeight="1" x14ac:dyDescent="0.4">
      <c r="A14" s="327"/>
      <c r="B14" s="329"/>
      <c r="C14" s="6" t="s">
        <v>26</v>
      </c>
      <c r="D14" s="6" t="s">
        <v>37</v>
      </c>
      <c r="E14" s="6" t="s">
        <v>39</v>
      </c>
      <c r="F14" s="6" t="s">
        <v>37</v>
      </c>
      <c r="G14" s="6"/>
      <c r="H14" s="6"/>
      <c r="I14" s="291"/>
      <c r="J14" s="307" t="s">
        <v>21</v>
      </c>
      <c r="K14" s="323" t="s">
        <v>25</v>
      </c>
      <c r="L14" s="277"/>
    </row>
    <row r="15" spans="1:14" ht="11.25" customHeight="1" x14ac:dyDescent="0.4">
      <c r="A15" s="327"/>
      <c r="B15" s="329"/>
      <c r="C15" s="5"/>
      <c r="D15" s="5"/>
      <c r="E15" s="5"/>
      <c r="F15" s="5"/>
      <c r="G15" s="27">
        <f>'CONTRACT TOTAL'!G15</f>
        <v>44856</v>
      </c>
      <c r="H15" s="27">
        <f>'CONTRACT TOTAL'!H15</f>
        <v>44887</v>
      </c>
      <c r="I15" s="291"/>
      <c r="J15" s="292"/>
      <c r="K15" s="324"/>
      <c r="L15" s="277"/>
    </row>
    <row r="16" spans="1:14" ht="11.25" customHeight="1" x14ac:dyDescent="0.4">
      <c r="A16" s="327"/>
      <c r="B16" s="329"/>
      <c r="C16" s="59" t="s">
        <v>36</v>
      </c>
      <c r="D16" s="59" t="s">
        <v>38</v>
      </c>
      <c r="E16" s="59" t="s">
        <v>40</v>
      </c>
      <c r="F16" s="59" t="s">
        <v>41</v>
      </c>
      <c r="G16" s="59" t="s">
        <v>19</v>
      </c>
      <c r="H16" s="59" t="s">
        <v>20</v>
      </c>
      <c r="I16" s="292"/>
      <c r="J16" s="292"/>
      <c r="K16" s="324"/>
      <c r="L16" s="277"/>
      <c r="N16" s="1" t="str">
        <f>'CONTRACT TOTAL'!N16</f>
        <v>Sep est</v>
      </c>
    </row>
    <row r="17" spans="1:15" s="25" customFormat="1" x14ac:dyDescent="0.4">
      <c r="A17" s="265" t="s">
        <v>46</v>
      </c>
      <c r="B17" s="265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N17" s="25" t="str">
        <f>'CONTRACT TOTAL'!N17</f>
        <v>from Oct Rpt</v>
      </c>
      <c r="O17" s="25" t="s">
        <v>67</v>
      </c>
    </row>
    <row r="18" spans="1:15" s="15" customFormat="1" ht="12.75" x14ac:dyDescent="0.4">
      <c r="A18" s="260" t="str">
        <f>'CONTRACT TOTAL'!A18:B18</f>
        <v>Position Title (Employee Classification) 1</v>
      </c>
      <c r="B18" s="260"/>
      <c r="C18" s="103">
        <v>0</v>
      </c>
      <c r="D18" s="103">
        <v>0</v>
      </c>
      <c r="E18" s="103">
        <v>0</v>
      </c>
      <c r="F18" s="103">
        <v>0</v>
      </c>
      <c r="G18" s="61">
        <v>0</v>
      </c>
      <c r="H18" s="61">
        <v>0</v>
      </c>
      <c r="I18" s="61">
        <v>0</v>
      </c>
      <c r="J18" s="103">
        <f>E18+G18+H18+I18</f>
        <v>0</v>
      </c>
      <c r="K18" s="103">
        <v>0</v>
      </c>
      <c r="L18" s="103">
        <v>0</v>
      </c>
      <c r="N18" s="203">
        <v>0</v>
      </c>
      <c r="O18" s="14">
        <f t="shared" ref="O18:O35" si="0">C18-N18</f>
        <v>0</v>
      </c>
    </row>
    <row r="19" spans="1:15" s="15" customFormat="1" ht="12.75" customHeight="1" x14ac:dyDescent="0.4">
      <c r="A19" s="260" t="str">
        <f>'CONTRACT TOTAL'!A19:B19</f>
        <v>Position Title (Employee Classification) 2</v>
      </c>
      <c r="B19" s="260"/>
      <c r="C19" s="103">
        <v>0</v>
      </c>
      <c r="D19" s="103">
        <v>0</v>
      </c>
      <c r="E19" s="103">
        <v>0</v>
      </c>
      <c r="F19" s="103">
        <v>0</v>
      </c>
      <c r="G19" s="61">
        <v>0</v>
      </c>
      <c r="H19" s="61">
        <v>0</v>
      </c>
      <c r="I19" s="61">
        <v>0</v>
      </c>
      <c r="J19" s="103">
        <f t="shared" ref="J19:J29" si="1">E19+G19+H19+I19</f>
        <v>0</v>
      </c>
      <c r="K19" s="103">
        <v>0</v>
      </c>
      <c r="L19" s="103">
        <v>0</v>
      </c>
      <c r="N19" s="203">
        <v>0</v>
      </c>
      <c r="O19" s="14">
        <f t="shared" si="0"/>
        <v>0</v>
      </c>
    </row>
    <row r="20" spans="1:15" s="15" customFormat="1" ht="12.75" customHeight="1" x14ac:dyDescent="0.4">
      <c r="A20" s="260" t="str">
        <f>'CONTRACT TOTAL'!A20:B20</f>
        <v>Position Title (Employee Classification) 3</v>
      </c>
      <c r="B20" s="260"/>
      <c r="C20" s="103">
        <v>0</v>
      </c>
      <c r="D20" s="103">
        <v>0</v>
      </c>
      <c r="E20" s="103">
        <v>0</v>
      </c>
      <c r="F20" s="103">
        <v>0</v>
      </c>
      <c r="G20" s="61">
        <v>0</v>
      </c>
      <c r="H20" s="61">
        <v>0</v>
      </c>
      <c r="I20" s="61">
        <v>0</v>
      </c>
      <c r="J20" s="103">
        <f t="shared" si="1"/>
        <v>0</v>
      </c>
      <c r="K20" s="103">
        <v>0</v>
      </c>
      <c r="L20" s="103">
        <v>0</v>
      </c>
      <c r="N20" s="203">
        <v>0</v>
      </c>
      <c r="O20" s="14">
        <f t="shared" si="0"/>
        <v>0</v>
      </c>
    </row>
    <row r="21" spans="1:15" s="15" customFormat="1" ht="12.75" x14ac:dyDescent="0.4">
      <c r="A21" s="260" t="str">
        <f>'CONTRACT TOTAL'!A21:B21</f>
        <v>Position Title (Employee Classification) 4</v>
      </c>
      <c r="B21" s="260"/>
      <c r="C21" s="103">
        <v>0</v>
      </c>
      <c r="D21" s="103">
        <v>0</v>
      </c>
      <c r="E21" s="103">
        <v>0</v>
      </c>
      <c r="F21" s="103">
        <v>0</v>
      </c>
      <c r="G21" s="61">
        <v>0</v>
      </c>
      <c r="H21" s="61">
        <v>0</v>
      </c>
      <c r="I21" s="61">
        <v>0</v>
      </c>
      <c r="J21" s="103">
        <f t="shared" si="1"/>
        <v>0</v>
      </c>
      <c r="K21" s="103">
        <v>0</v>
      </c>
      <c r="L21" s="103">
        <v>0</v>
      </c>
      <c r="N21" s="203">
        <v>0</v>
      </c>
      <c r="O21" s="14">
        <f t="shared" si="0"/>
        <v>0</v>
      </c>
    </row>
    <row r="22" spans="1:15" s="15" customFormat="1" ht="12.75" customHeight="1" x14ac:dyDescent="0.4">
      <c r="A22" s="260" t="str">
        <f>'CONTRACT TOTAL'!A22:B22</f>
        <v>Position Title (Employee Classification) 5</v>
      </c>
      <c r="B22" s="260"/>
      <c r="C22" s="103">
        <v>0</v>
      </c>
      <c r="D22" s="103">
        <v>0</v>
      </c>
      <c r="E22" s="103">
        <v>0</v>
      </c>
      <c r="F22" s="103">
        <v>0</v>
      </c>
      <c r="G22" s="61">
        <v>0</v>
      </c>
      <c r="H22" s="61">
        <v>0</v>
      </c>
      <c r="I22" s="61">
        <v>0</v>
      </c>
      <c r="J22" s="103">
        <f t="shared" si="1"/>
        <v>0</v>
      </c>
      <c r="K22" s="103">
        <v>0</v>
      </c>
      <c r="L22" s="103">
        <v>0</v>
      </c>
      <c r="N22" s="203">
        <v>0</v>
      </c>
      <c r="O22" s="14">
        <f t="shared" si="0"/>
        <v>0</v>
      </c>
    </row>
    <row r="23" spans="1:15" s="15" customFormat="1" ht="12.75" customHeight="1" x14ac:dyDescent="0.4">
      <c r="A23" s="260" t="str">
        <f>'CONTRACT TOTAL'!A23:B23</f>
        <v>Position Title (Employee Classification) 6</v>
      </c>
      <c r="B23" s="260"/>
      <c r="C23" s="103">
        <v>0</v>
      </c>
      <c r="D23" s="103">
        <v>0</v>
      </c>
      <c r="E23" s="103">
        <v>0</v>
      </c>
      <c r="F23" s="103">
        <v>0</v>
      </c>
      <c r="G23" s="61">
        <v>0</v>
      </c>
      <c r="H23" s="61">
        <v>0</v>
      </c>
      <c r="I23" s="61">
        <v>0</v>
      </c>
      <c r="J23" s="103">
        <f t="shared" si="1"/>
        <v>0</v>
      </c>
      <c r="K23" s="103">
        <v>0</v>
      </c>
      <c r="L23" s="103">
        <v>0</v>
      </c>
      <c r="N23" s="203">
        <v>0</v>
      </c>
      <c r="O23" s="14">
        <f t="shared" si="0"/>
        <v>0</v>
      </c>
    </row>
    <row r="24" spans="1:15" s="15" customFormat="1" ht="12.75" x14ac:dyDescent="0.4">
      <c r="A24" s="260" t="str">
        <f>'CONTRACT TOTAL'!A24:B24</f>
        <v>Position Title (Employee Classification) 7</v>
      </c>
      <c r="B24" s="260"/>
      <c r="C24" s="103">
        <v>0</v>
      </c>
      <c r="D24" s="103">
        <v>0</v>
      </c>
      <c r="E24" s="103">
        <v>0</v>
      </c>
      <c r="F24" s="103">
        <v>0</v>
      </c>
      <c r="G24" s="61">
        <v>0</v>
      </c>
      <c r="H24" s="61">
        <v>0</v>
      </c>
      <c r="I24" s="61">
        <v>0</v>
      </c>
      <c r="J24" s="103">
        <f t="shared" si="1"/>
        <v>0</v>
      </c>
      <c r="K24" s="103">
        <v>0</v>
      </c>
      <c r="L24" s="103">
        <v>0</v>
      </c>
      <c r="N24" s="203">
        <v>0</v>
      </c>
      <c r="O24" s="14">
        <f t="shared" si="0"/>
        <v>0</v>
      </c>
    </row>
    <row r="25" spans="1:15" s="15" customFormat="1" ht="12.75" customHeight="1" x14ac:dyDescent="0.4">
      <c r="A25" s="260" t="str">
        <f>'CONTRACT TOTAL'!A25:B25</f>
        <v>Position Title (Employee Classification) 8</v>
      </c>
      <c r="B25" s="260"/>
      <c r="C25" s="103">
        <v>0</v>
      </c>
      <c r="D25" s="103">
        <v>0</v>
      </c>
      <c r="E25" s="103">
        <v>0</v>
      </c>
      <c r="F25" s="103">
        <v>0</v>
      </c>
      <c r="G25" s="61">
        <v>0</v>
      </c>
      <c r="H25" s="61">
        <v>0</v>
      </c>
      <c r="I25" s="61">
        <v>0</v>
      </c>
      <c r="J25" s="103">
        <f t="shared" si="1"/>
        <v>0</v>
      </c>
      <c r="K25" s="103">
        <v>0</v>
      </c>
      <c r="L25" s="103">
        <v>0</v>
      </c>
      <c r="N25" s="203">
        <v>0</v>
      </c>
      <c r="O25" s="14">
        <f t="shared" si="0"/>
        <v>0</v>
      </c>
    </row>
    <row r="26" spans="1:15" s="15" customFormat="1" ht="12.75" customHeight="1" x14ac:dyDescent="0.4">
      <c r="A26" s="260" t="str">
        <f>'CONTRACT TOTAL'!A26:B26</f>
        <v>Position Title (Employee Classification) 9</v>
      </c>
      <c r="B26" s="260"/>
      <c r="C26" s="103">
        <v>0</v>
      </c>
      <c r="D26" s="103">
        <v>0</v>
      </c>
      <c r="E26" s="103">
        <v>0</v>
      </c>
      <c r="F26" s="103">
        <v>0</v>
      </c>
      <c r="G26" s="61">
        <v>0</v>
      </c>
      <c r="H26" s="61">
        <v>0</v>
      </c>
      <c r="I26" s="61">
        <v>0</v>
      </c>
      <c r="J26" s="103">
        <f t="shared" si="1"/>
        <v>0</v>
      </c>
      <c r="K26" s="103">
        <v>0</v>
      </c>
      <c r="L26" s="103">
        <v>0</v>
      </c>
      <c r="N26" s="203">
        <v>0</v>
      </c>
      <c r="O26" s="14">
        <f t="shared" si="0"/>
        <v>0</v>
      </c>
    </row>
    <row r="27" spans="1:15" s="15" customFormat="1" ht="12.75" customHeight="1" x14ac:dyDescent="0.4">
      <c r="A27" s="260" t="str">
        <f>'CONTRACT TOTAL'!A27:B27</f>
        <v>Position Title (Employee Classification) 10</v>
      </c>
      <c r="B27" s="260"/>
      <c r="C27" s="103">
        <v>0</v>
      </c>
      <c r="D27" s="103">
        <v>0</v>
      </c>
      <c r="E27" s="103">
        <v>0</v>
      </c>
      <c r="F27" s="103">
        <v>0</v>
      </c>
      <c r="G27" s="61">
        <v>0</v>
      </c>
      <c r="H27" s="61">
        <v>0</v>
      </c>
      <c r="I27" s="61">
        <v>0</v>
      </c>
      <c r="J27" s="103">
        <f t="shared" si="1"/>
        <v>0</v>
      </c>
      <c r="K27" s="103">
        <v>0</v>
      </c>
      <c r="L27" s="103">
        <v>0</v>
      </c>
      <c r="N27" s="203">
        <v>0</v>
      </c>
      <c r="O27" s="14">
        <f t="shared" si="0"/>
        <v>0</v>
      </c>
    </row>
    <row r="28" spans="1:15" s="15" customFormat="1" ht="12.75" customHeight="1" x14ac:dyDescent="0.4">
      <c r="A28" s="260" t="str">
        <f>'CONTRACT TOTAL'!A28:B28</f>
        <v>Position Title (Employee Classification) 11</v>
      </c>
      <c r="B28" s="260"/>
      <c r="C28" s="103">
        <v>0</v>
      </c>
      <c r="D28" s="103">
        <v>0</v>
      </c>
      <c r="E28" s="103">
        <v>0</v>
      </c>
      <c r="F28" s="103">
        <v>0</v>
      </c>
      <c r="G28" s="61">
        <v>0</v>
      </c>
      <c r="H28" s="61">
        <v>0</v>
      </c>
      <c r="I28" s="61">
        <v>0</v>
      </c>
      <c r="J28" s="103">
        <f t="shared" si="1"/>
        <v>0</v>
      </c>
      <c r="K28" s="103">
        <v>0</v>
      </c>
      <c r="L28" s="103">
        <v>0</v>
      </c>
      <c r="N28" s="203">
        <v>0</v>
      </c>
      <c r="O28" s="14">
        <f t="shared" si="0"/>
        <v>0</v>
      </c>
    </row>
    <row r="29" spans="1:15" s="15" customFormat="1" ht="12.75" customHeight="1" x14ac:dyDescent="0.4">
      <c r="A29" s="260" t="str">
        <f>'CONTRACT TOTAL'!A29:B29</f>
        <v>Position Title (Employee Classification) 12</v>
      </c>
      <c r="B29" s="260"/>
      <c r="C29" s="103">
        <v>0</v>
      </c>
      <c r="D29" s="103">
        <v>0</v>
      </c>
      <c r="E29" s="103">
        <v>0</v>
      </c>
      <c r="F29" s="103">
        <v>0</v>
      </c>
      <c r="G29" s="61">
        <v>0</v>
      </c>
      <c r="H29" s="61">
        <v>0</v>
      </c>
      <c r="I29" s="61">
        <v>0</v>
      </c>
      <c r="J29" s="103">
        <f t="shared" si="1"/>
        <v>0</v>
      </c>
      <c r="K29" s="103">
        <v>0</v>
      </c>
      <c r="L29" s="103">
        <v>0</v>
      </c>
      <c r="N29" s="203">
        <v>0</v>
      </c>
      <c r="O29" s="14">
        <f t="shared" si="0"/>
        <v>0</v>
      </c>
    </row>
    <row r="30" spans="1:15" s="15" customFormat="1" ht="12.75" customHeight="1" x14ac:dyDescent="0.4">
      <c r="A30" s="260" t="str">
        <f>'CONTRACT TOTAL'!A30:B30</f>
        <v>Position Title (Employee Classification) 13</v>
      </c>
      <c r="B30" s="260"/>
      <c r="C30" s="106">
        <v>0</v>
      </c>
      <c r="D30" s="106">
        <v>0</v>
      </c>
      <c r="E30" s="106">
        <v>0</v>
      </c>
      <c r="F30" s="106">
        <v>0</v>
      </c>
      <c r="G30" s="61">
        <v>0</v>
      </c>
      <c r="H30" s="61">
        <v>0</v>
      </c>
      <c r="I30" s="61">
        <v>0</v>
      </c>
      <c r="J30" s="106">
        <f>E30+G30+H30+I30</f>
        <v>0</v>
      </c>
      <c r="K30" s="106">
        <v>0</v>
      </c>
      <c r="L30" s="106">
        <v>0</v>
      </c>
      <c r="N30" s="203">
        <v>0</v>
      </c>
      <c r="O30" s="14">
        <f t="shared" si="0"/>
        <v>0</v>
      </c>
    </row>
    <row r="31" spans="1:15" s="15" customFormat="1" ht="12.75" customHeight="1" x14ac:dyDescent="0.4">
      <c r="A31" s="260" t="str">
        <f>'CONTRACT TOTAL'!A31:B31</f>
        <v>Position Title (Employee Classification) 14</v>
      </c>
      <c r="B31" s="260"/>
      <c r="C31" s="134">
        <v>0</v>
      </c>
      <c r="D31" s="134">
        <v>0</v>
      </c>
      <c r="E31" s="134">
        <v>0</v>
      </c>
      <c r="F31" s="134">
        <v>0</v>
      </c>
      <c r="G31" s="61">
        <v>0</v>
      </c>
      <c r="H31" s="61">
        <v>0</v>
      </c>
      <c r="I31" s="61">
        <v>0</v>
      </c>
      <c r="J31" s="134">
        <f>E31+G31+H31+I31</f>
        <v>0</v>
      </c>
      <c r="K31" s="134">
        <v>0</v>
      </c>
      <c r="L31" s="134">
        <v>0</v>
      </c>
      <c r="N31" s="203">
        <v>0</v>
      </c>
      <c r="O31" s="14">
        <f t="shared" si="0"/>
        <v>0</v>
      </c>
    </row>
    <row r="32" spans="1:15" s="15" customFormat="1" ht="12.75" customHeight="1" x14ac:dyDescent="0.4">
      <c r="A32" s="260" t="str">
        <f>'CONTRACT TOTAL'!A32:B32</f>
        <v>Position Title (Employee Classification) 15</v>
      </c>
      <c r="B32" s="260"/>
      <c r="C32" s="134">
        <v>0</v>
      </c>
      <c r="D32" s="134">
        <v>0</v>
      </c>
      <c r="E32" s="134">
        <v>0</v>
      </c>
      <c r="F32" s="134">
        <v>0</v>
      </c>
      <c r="G32" s="61">
        <v>0</v>
      </c>
      <c r="H32" s="61">
        <v>0</v>
      </c>
      <c r="I32" s="61">
        <v>0</v>
      </c>
      <c r="J32" s="134">
        <f>E32+G32+H32+I32</f>
        <v>0</v>
      </c>
      <c r="K32" s="134">
        <v>0</v>
      </c>
      <c r="L32" s="134">
        <v>0</v>
      </c>
      <c r="N32" s="203">
        <v>0</v>
      </c>
      <c r="O32" s="14">
        <f t="shared" si="0"/>
        <v>0</v>
      </c>
    </row>
    <row r="33" spans="1:15" s="15" customFormat="1" ht="12.75" customHeight="1" x14ac:dyDescent="0.4">
      <c r="A33" s="260" t="str">
        <f>'CONTRACT TOTAL'!A33:B33</f>
        <v>Position Title (Employee Classification) 16</v>
      </c>
      <c r="B33" s="260"/>
      <c r="C33" s="147">
        <v>0</v>
      </c>
      <c r="D33" s="147">
        <v>0</v>
      </c>
      <c r="E33" s="147">
        <v>0</v>
      </c>
      <c r="F33" s="147">
        <v>0</v>
      </c>
      <c r="G33" s="61">
        <v>0</v>
      </c>
      <c r="H33" s="61">
        <v>0</v>
      </c>
      <c r="I33" s="61">
        <v>0</v>
      </c>
      <c r="J33" s="147">
        <f>E33+G33+H33+I33</f>
        <v>0</v>
      </c>
      <c r="K33" s="147">
        <v>0</v>
      </c>
      <c r="L33" s="147">
        <v>0</v>
      </c>
      <c r="N33" s="203">
        <v>0</v>
      </c>
      <c r="O33" s="14">
        <f t="shared" si="0"/>
        <v>0</v>
      </c>
    </row>
    <row r="34" spans="1:15" s="15" customFormat="1" ht="12.75" customHeight="1" x14ac:dyDescent="0.4">
      <c r="A34" s="260" t="str">
        <f>'CONTRACT TOTAL'!A34:B34</f>
        <v>Position Title (Employee Classification) 17</v>
      </c>
      <c r="B34" s="260"/>
      <c r="C34" s="147">
        <v>0</v>
      </c>
      <c r="D34" s="147">
        <v>0</v>
      </c>
      <c r="E34" s="147">
        <v>0</v>
      </c>
      <c r="F34" s="147">
        <v>0</v>
      </c>
      <c r="G34" s="61">
        <v>0</v>
      </c>
      <c r="H34" s="61">
        <v>0</v>
      </c>
      <c r="I34" s="61">
        <v>0</v>
      </c>
      <c r="J34" s="147">
        <f>E34+G34+H34+I34</f>
        <v>0</v>
      </c>
      <c r="K34" s="147">
        <v>0</v>
      </c>
      <c r="L34" s="147">
        <v>0</v>
      </c>
      <c r="N34" s="203">
        <v>0</v>
      </c>
      <c r="O34" s="14">
        <f t="shared" si="0"/>
        <v>0</v>
      </c>
    </row>
    <row r="35" spans="1:15" s="15" customFormat="1" ht="12.75" x14ac:dyDescent="0.4">
      <c r="A35" s="260" t="str">
        <f>'CONTRACT TOTAL'!A35:B35</f>
        <v>Position Title (Employee Classification) 18</v>
      </c>
      <c r="B35" s="260"/>
      <c r="C35" s="124">
        <v>0</v>
      </c>
      <c r="D35" s="124">
        <v>0</v>
      </c>
      <c r="E35" s="124">
        <v>0</v>
      </c>
      <c r="F35" s="124">
        <v>0</v>
      </c>
      <c r="G35" s="61">
        <v>0</v>
      </c>
      <c r="H35" s="61">
        <v>0</v>
      </c>
      <c r="I35" s="61">
        <v>0</v>
      </c>
      <c r="J35" s="124">
        <v>0</v>
      </c>
      <c r="K35" s="124">
        <v>0</v>
      </c>
      <c r="L35" s="124">
        <v>0</v>
      </c>
      <c r="N35" s="203">
        <v>0</v>
      </c>
      <c r="O35" s="13">
        <f t="shared" si="0"/>
        <v>0</v>
      </c>
    </row>
    <row r="36" spans="1:15" s="15" customFormat="1" ht="12.75" x14ac:dyDescent="0.4">
      <c r="A36" s="259" t="s">
        <v>47</v>
      </c>
      <c r="B36" s="259"/>
      <c r="C36" s="90">
        <f>SUM(C18:C35)</f>
        <v>0</v>
      </c>
      <c r="D36" s="90">
        <f t="shared" ref="D36:L36" si="2">SUM(D18:D35)</f>
        <v>0</v>
      </c>
      <c r="E36" s="90">
        <f t="shared" si="2"/>
        <v>0</v>
      </c>
      <c r="F36" s="90">
        <f t="shared" si="2"/>
        <v>0</v>
      </c>
      <c r="G36" s="90">
        <f t="shared" si="2"/>
        <v>0</v>
      </c>
      <c r="H36" s="90">
        <f t="shared" si="2"/>
        <v>0</v>
      </c>
      <c r="I36" s="90">
        <f t="shared" si="2"/>
        <v>0</v>
      </c>
      <c r="J36" s="90">
        <f t="shared" si="2"/>
        <v>0</v>
      </c>
      <c r="K36" s="90">
        <f t="shared" si="2"/>
        <v>0</v>
      </c>
      <c r="L36" s="90">
        <f t="shared" si="2"/>
        <v>0</v>
      </c>
      <c r="N36" s="199">
        <f t="shared" ref="N36" si="3">SUM(N18:N35)</f>
        <v>0</v>
      </c>
      <c r="O36" s="24">
        <f>SUM(O18:O35)</f>
        <v>0</v>
      </c>
    </row>
    <row r="37" spans="1:15" s="15" customFormat="1" ht="12.75" x14ac:dyDescent="0.4">
      <c r="A37" s="260"/>
      <c r="B37" s="260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N37" s="182"/>
      <c r="O37" s="14"/>
    </row>
    <row r="38" spans="1:15" s="25" customFormat="1" x14ac:dyDescent="0.4">
      <c r="A38" s="265" t="s">
        <v>48</v>
      </c>
      <c r="B38" s="265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N38" s="182"/>
      <c r="O38" s="14"/>
    </row>
    <row r="39" spans="1:15" s="15" customFormat="1" ht="12.75" customHeight="1" x14ac:dyDescent="0.4">
      <c r="A39" s="260" t="str">
        <f>'CONTRACT TOTAL'!A39:B39</f>
        <v>Position Title (Employee Classification) 1</v>
      </c>
      <c r="B39" s="260"/>
      <c r="C39" s="103">
        <v>0</v>
      </c>
      <c r="D39" s="103">
        <v>0</v>
      </c>
      <c r="E39" s="103">
        <v>0</v>
      </c>
      <c r="F39" s="103">
        <v>0</v>
      </c>
      <c r="G39" s="61">
        <v>0</v>
      </c>
      <c r="H39" s="61">
        <v>0</v>
      </c>
      <c r="I39" s="61">
        <v>0</v>
      </c>
      <c r="J39" s="103">
        <f>E39+G39+H39+I39</f>
        <v>0</v>
      </c>
      <c r="K39" s="103">
        <v>0</v>
      </c>
      <c r="L39" s="103">
        <v>0</v>
      </c>
      <c r="N39" s="203">
        <v>0</v>
      </c>
      <c r="O39" s="14">
        <f t="shared" ref="O39:O56" si="4">C39-N39</f>
        <v>0</v>
      </c>
    </row>
    <row r="40" spans="1:15" s="15" customFormat="1" ht="12.75" customHeight="1" x14ac:dyDescent="0.4">
      <c r="A40" s="260" t="str">
        <f>'CONTRACT TOTAL'!A40:B40</f>
        <v>Position Title (Employee Classification) 2</v>
      </c>
      <c r="B40" s="260"/>
      <c r="C40" s="103">
        <v>0</v>
      </c>
      <c r="D40" s="103">
        <v>0</v>
      </c>
      <c r="E40" s="103">
        <v>0</v>
      </c>
      <c r="F40" s="103">
        <v>0</v>
      </c>
      <c r="G40" s="61">
        <v>0</v>
      </c>
      <c r="H40" s="61">
        <v>0</v>
      </c>
      <c r="I40" s="61">
        <v>0</v>
      </c>
      <c r="J40" s="103">
        <f t="shared" ref="J40:J50" si="5">E40+G40+H40+I40</f>
        <v>0</v>
      </c>
      <c r="K40" s="103">
        <v>0</v>
      </c>
      <c r="L40" s="103">
        <v>0</v>
      </c>
      <c r="N40" s="203">
        <v>0</v>
      </c>
      <c r="O40" s="14">
        <f t="shared" si="4"/>
        <v>0</v>
      </c>
    </row>
    <row r="41" spans="1:15" s="15" customFormat="1" ht="12.75" customHeight="1" x14ac:dyDescent="0.4">
      <c r="A41" s="260" t="str">
        <f>'CONTRACT TOTAL'!A41:B41</f>
        <v>Position Title (Employee Classification) 3</v>
      </c>
      <c r="B41" s="260"/>
      <c r="C41" s="103">
        <v>0</v>
      </c>
      <c r="D41" s="103">
        <v>0</v>
      </c>
      <c r="E41" s="103">
        <v>0</v>
      </c>
      <c r="F41" s="103">
        <v>0</v>
      </c>
      <c r="G41" s="61">
        <v>0</v>
      </c>
      <c r="H41" s="61">
        <v>0</v>
      </c>
      <c r="I41" s="61">
        <v>0</v>
      </c>
      <c r="J41" s="103">
        <f t="shared" si="5"/>
        <v>0</v>
      </c>
      <c r="K41" s="103">
        <v>0</v>
      </c>
      <c r="L41" s="103">
        <v>0</v>
      </c>
      <c r="N41" s="203">
        <v>0</v>
      </c>
      <c r="O41" s="14">
        <f t="shared" si="4"/>
        <v>0</v>
      </c>
    </row>
    <row r="42" spans="1:15" s="15" customFormat="1" ht="12.75" x14ac:dyDescent="0.4">
      <c r="A42" s="260" t="str">
        <f>'CONTRACT TOTAL'!A42:B42</f>
        <v>Position Title (Employee Classification) 4</v>
      </c>
      <c r="B42" s="260"/>
      <c r="C42" s="103">
        <v>0</v>
      </c>
      <c r="D42" s="103">
        <v>0</v>
      </c>
      <c r="E42" s="103">
        <v>0</v>
      </c>
      <c r="F42" s="103">
        <v>0</v>
      </c>
      <c r="G42" s="61">
        <v>0</v>
      </c>
      <c r="H42" s="61">
        <v>0</v>
      </c>
      <c r="I42" s="61">
        <v>0</v>
      </c>
      <c r="J42" s="103">
        <f t="shared" si="5"/>
        <v>0</v>
      </c>
      <c r="K42" s="103">
        <v>0</v>
      </c>
      <c r="L42" s="103">
        <v>0</v>
      </c>
      <c r="N42" s="203">
        <v>0</v>
      </c>
      <c r="O42" s="14">
        <f t="shared" si="4"/>
        <v>0</v>
      </c>
    </row>
    <row r="43" spans="1:15" s="15" customFormat="1" ht="12.75" customHeight="1" x14ac:dyDescent="0.4">
      <c r="A43" s="260" t="str">
        <f>'CONTRACT TOTAL'!A43:B43</f>
        <v>Position Title (Employee Classification) 5</v>
      </c>
      <c r="B43" s="260"/>
      <c r="C43" s="103">
        <v>0</v>
      </c>
      <c r="D43" s="103">
        <v>0</v>
      </c>
      <c r="E43" s="103">
        <v>0</v>
      </c>
      <c r="F43" s="103">
        <v>0</v>
      </c>
      <c r="G43" s="61">
        <v>0</v>
      </c>
      <c r="H43" s="61">
        <v>0</v>
      </c>
      <c r="I43" s="61">
        <v>0</v>
      </c>
      <c r="J43" s="103">
        <f t="shared" si="5"/>
        <v>0</v>
      </c>
      <c r="K43" s="103">
        <v>0</v>
      </c>
      <c r="L43" s="103">
        <v>0</v>
      </c>
      <c r="N43" s="203">
        <v>0</v>
      </c>
      <c r="O43" s="14">
        <f t="shared" si="4"/>
        <v>0</v>
      </c>
    </row>
    <row r="44" spans="1:15" s="15" customFormat="1" ht="12.75" customHeight="1" x14ac:dyDescent="0.4">
      <c r="A44" s="260" t="str">
        <f>'CONTRACT TOTAL'!A44:B44</f>
        <v>Position Title (Employee Classification) 6</v>
      </c>
      <c r="B44" s="260"/>
      <c r="C44" s="103">
        <v>0</v>
      </c>
      <c r="D44" s="103">
        <v>0</v>
      </c>
      <c r="E44" s="103">
        <v>0</v>
      </c>
      <c r="F44" s="103">
        <v>0</v>
      </c>
      <c r="G44" s="61">
        <v>0</v>
      </c>
      <c r="H44" s="61">
        <v>0</v>
      </c>
      <c r="I44" s="61">
        <v>0</v>
      </c>
      <c r="J44" s="103">
        <f t="shared" si="5"/>
        <v>0</v>
      </c>
      <c r="K44" s="103">
        <v>0</v>
      </c>
      <c r="L44" s="103">
        <v>0</v>
      </c>
      <c r="N44" s="203">
        <v>0</v>
      </c>
      <c r="O44" s="14">
        <f t="shared" si="4"/>
        <v>0</v>
      </c>
    </row>
    <row r="45" spans="1:15" s="15" customFormat="1" ht="12.75" x14ac:dyDescent="0.4">
      <c r="A45" s="260" t="str">
        <f>'CONTRACT TOTAL'!A45:B45</f>
        <v>Position Title (Employee Classification) 7</v>
      </c>
      <c r="B45" s="260"/>
      <c r="C45" s="103">
        <v>0</v>
      </c>
      <c r="D45" s="103">
        <v>0</v>
      </c>
      <c r="E45" s="103">
        <v>0</v>
      </c>
      <c r="F45" s="103">
        <v>0</v>
      </c>
      <c r="G45" s="61">
        <v>0</v>
      </c>
      <c r="H45" s="61">
        <v>0</v>
      </c>
      <c r="I45" s="61">
        <v>0</v>
      </c>
      <c r="J45" s="103">
        <f t="shared" si="5"/>
        <v>0</v>
      </c>
      <c r="K45" s="103">
        <v>0</v>
      </c>
      <c r="L45" s="103">
        <v>0</v>
      </c>
      <c r="N45" s="203">
        <v>0</v>
      </c>
      <c r="O45" s="14">
        <f t="shared" si="4"/>
        <v>0</v>
      </c>
    </row>
    <row r="46" spans="1:15" s="15" customFormat="1" ht="12.75" customHeight="1" x14ac:dyDescent="0.4">
      <c r="A46" s="260" t="str">
        <f>'CONTRACT TOTAL'!A46:B46</f>
        <v>Position Title (Employee Classification) 8</v>
      </c>
      <c r="B46" s="260"/>
      <c r="C46" s="103">
        <v>0</v>
      </c>
      <c r="D46" s="103">
        <v>0</v>
      </c>
      <c r="E46" s="103">
        <v>0</v>
      </c>
      <c r="F46" s="103">
        <v>0</v>
      </c>
      <c r="G46" s="61">
        <v>0</v>
      </c>
      <c r="H46" s="61">
        <v>0</v>
      </c>
      <c r="I46" s="61">
        <v>0</v>
      </c>
      <c r="J46" s="103">
        <f t="shared" si="5"/>
        <v>0</v>
      </c>
      <c r="K46" s="103">
        <v>0</v>
      </c>
      <c r="L46" s="103">
        <v>0</v>
      </c>
      <c r="N46" s="203">
        <v>0</v>
      </c>
      <c r="O46" s="14">
        <f t="shared" si="4"/>
        <v>0</v>
      </c>
    </row>
    <row r="47" spans="1:15" s="15" customFormat="1" ht="12.75" customHeight="1" x14ac:dyDescent="0.4">
      <c r="A47" s="260" t="str">
        <f>'CONTRACT TOTAL'!A47:B47</f>
        <v>Position Title (Employee Classification) 9</v>
      </c>
      <c r="B47" s="260"/>
      <c r="C47" s="103">
        <v>0</v>
      </c>
      <c r="D47" s="103">
        <v>0</v>
      </c>
      <c r="E47" s="103">
        <v>0</v>
      </c>
      <c r="F47" s="103">
        <v>0</v>
      </c>
      <c r="G47" s="61">
        <v>0</v>
      </c>
      <c r="H47" s="61">
        <v>0</v>
      </c>
      <c r="I47" s="61">
        <v>0</v>
      </c>
      <c r="J47" s="103">
        <f t="shared" si="5"/>
        <v>0</v>
      </c>
      <c r="K47" s="103">
        <v>0</v>
      </c>
      <c r="L47" s="103">
        <v>0</v>
      </c>
      <c r="N47" s="203">
        <v>0</v>
      </c>
      <c r="O47" s="14">
        <f t="shared" si="4"/>
        <v>0</v>
      </c>
    </row>
    <row r="48" spans="1:15" s="15" customFormat="1" ht="12.75" customHeight="1" x14ac:dyDescent="0.4">
      <c r="A48" s="260" t="str">
        <f>'CONTRACT TOTAL'!A48:B48</f>
        <v>Position Title (Employee Classification) 10</v>
      </c>
      <c r="B48" s="260"/>
      <c r="C48" s="103">
        <v>0</v>
      </c>
      <c r="D48" s="103">
        <v>0</v>
      </c>
      <c r="E48" s="103">
        <v>0</v>
      </c>
      <c r="F48" s="103">
        <v>0</v>
      </c>
      <c r="G48" s="61">
        <v>0</v>
      </c>
      <c r="H48" s="61">
        <v>0</v>
      </c>
      <c r="I48" s="61">
        <v>0</v>
      </c>
      <c r="J48" s="103">
        <f t="shared" si="5"/>
        <v>0</v>
      </c>
      <c r="K48" s="103">
        <v>0</v>
      </c>
      <c r="L48" s="103">
        <v>0</v>
      </c>
      <c r="N48" s="203">
        <v>0</v>
      </c>
      <c r="O48" s="14">
        <f t="shared" si="4"/>
        <v>0</v>
      </c>
    </row>
    <row r="49" spans="1:15" s="15" customFormat="1" ht="12.75" customHeight="1" x14ac:dyDescent="0.4">
      <c r="A49" s="260" t="str">
        <f>'CONTRACT TOTAL'!A49:B49</f>
        <v>Position Title (Employee Classification) 11</v>
      </c>
      <c r="B49" s="260"/>
      <c r="C49" s="103">
        <v>0</v>
      </c>
      <c r="D49" s="103">
        <v>0</v>
      </c>
      <c r="E49" s="103">
        <v>0</v>
      </c>
      <c r="F49" s="103">
        <v>0</v>
      </c>
      <c r="G49" s="61">
        <v>0</v>
      </c>
      <c r="H49" s="61">
        <v>0</v>
      </c>
      <c r="I49" s="61">
        <v>0</v>
      </c>
      <c r="J49" s="103">
        <f t="shared" si="5"/>
        <v>0</v>
      </c>
      <c r="K49" s="103">
        <v>0</v>
      </c>
      <c r="L49" s="103">
        <v>0</v>
      </c>
      <c r="N49" s="203">
        <v>0</v>
      </c>
      <c r="O49" s="14">
        <f t="shared" si="4"/>
        <v>0</v>
      </c>
    </row>
    <row r="50" spans="1:15" s="15" customFormat="1" ht="12.75" customHeight="1" x14ac:dyDescent="0.4">
      <c r="A50" s="260" t="str">
        <f>'CONTRACT TOTAL'!A50:B50</f>
        <v>Position Title (Employee Classification) 12</v>
      </c>
      <c r="B50" s="260"/>
      <c r="C50" s="103">
        <v>0</v>
      </c>
      <c r="D50" s="103">
        <v>0</v>
      </c>
      <c r="E50" s="103">
        <v>0</v>
      </c>
      <c r="F50" s="103">
        <v>0</v>
      </c>
      <c r="G50" s="61">
        <v>0</v>
      </c>
      <c r="H50" s="61">
        <v>0</v>
      </c>
      <c r="I50" s="61">
        <v>0</v>
      </c>
      <c r="J50" s="103">
        <f t="shared" si="5"/>
        <v>0</v>
      </c>
      <c r="K50" s="103">
        <v>0</v>
      </c>
      <c r="L50" s="103">
        <v>0</v>
      </c>
      <c r="N50" s="203">
        <v>0</v>
      </c>
      <c r="O50" s="14">
        <f t="shared" si="4"/>
        <v>0</v>
      </c>
    </row>
    <row r="51" spans="1:15" s="15" customFormat="1" ht="12.75" customHeight="1" x14ac:dyDescent="0.4">
      <c r="A51" s="260" t="str">
        <f>'CONTRACT TOTAL'!A51:B51</f>
        <v>Position Title (Employee Classification) 13</v>
      </c>
      <c r="B51" s="260"/>
      <c r="C51" s="106">
        <v>0</v>
      </c>
      <c r="D51" s="106">
        <v>0</v>
      </c>
      <c r="E51" s="106">
        <v>0</v>
      </c>
      <c r="F51" s="106">
        <v>0</v>
      </c>
      <c r="G51" s="61">
        <v>0</v>
      </c>
      <c r="H51" s="61">
        <v>0</v>
      </c>
      <c r="I51" s="61">
        <v>0</v>
      </c>
      <c r="J51" s="106">
        <f>E51+G51+H51+I51</f>
        <v>0</v>
      </c>
      <c r="K51" s="106">
        <v>0</v>
      </c>
      <c r="L51" s="106">
        <v>0</v>
      </c>
      <c r="N51" s="203">
        <v>0</v>
      </c>
      <c r="O51" s="14">
        <f t="shared" si="4"/>
        <v>0</v>
      </c>
    </row>
    <row r="52" spans="1:15" s="15" customFormat="1" ht="12.75" customHeight="1" x14ac:dyDescent="0.4">
      <c r="A52" s="260" t="str">
        <f>'CONTRACT TOTAL'!A52:B52</f>
        <v>Position Title (Employee Classification) 14</v>
      </c>
      <c r="B52" s="260"/>
      <c r="C52" s="134">
        <v>0</v>
      </c>
      <c r="D52" s="134">
        <v>0</v>
      </c>
      <c r="E52" s="134">
        <v>0</v>
      </c>
      <c r="F52" s="134">
        <v>0</v>
      </c>
      <c r="G52" s="61">
        <v>0</v>
      </c>
      <c r="H52" s="61">
        <v>0</v>
      </c>
      <c r="I52" s="61">
        <v>0</v>
      </c>
      <c r="J52" s="134">
        <f>E52+G52+H52+I52</f>
        <v>0</v>
      </c>
      <c r="K52" s="134">
        <v>0</v>
      </c>
      <c r="L52" s="134">
        <v>0</v>
      </c>
      <c r="N52" s="203">
        <v>0</v>
      </c>
      <c r="O52" s="14">
        <f t="shared" si="4"/>
        <v>0</v>
      </c>
    </row>
    <row r="53" spans="1:15" s="15" customFormat="1" ht="12.75" customHeight="1" x14ac:dyDescent="0.4">
      <c r="A53" s="260" t="str">
        <f>'CONTRACT TOTAL'!A53:B53</f>
        <v>Position Title (Employee Classification) 15</v>
      </c>
      <c r="B53" s="260"/>
      <c r="C53" s="134">
        <v>0</v>
      </c>
      <c r="D53" s="134">
        <v>0</v>
      </c>
      <c r="E53" s="134">
        <v>0</v>
      </c>
      <c r="F53" s="134">
        <v>0</v>
      </c>
      <c r="G53" s="61">
        <v>0</v>
      </c>
      <c r="H53" s="61">
        <v>0</v>
      </c>
      <c r="I53" s="61">
        <v>0</v>
      </c>
      <c r="J53" s="134">
        <f>E53+G53+H53+I53</f>
        <v>0</v>
      </c>
      <c r="K53" s="134">
        <v>0</v>
      </c>
      <c r="L53" s="134">
        <v>0</v>
      </c>
      <c r="N53" s="203">
        <v>0</v>
      </c>
      <c r="O53" s="14">
        <f t="shared" si="4"/>
        <v>0</v>
      </c>
    </row>
    <row r="54" spans="1:15" s="15" customFormat="1" ht="12.75" customHeight="1" x14ac:dyDescent="0.4">
      <c r="A54" s="260" t="str">
        <f>'CONTRACT TOTAL'!A54:B54</f>
        <v>Position Title (Employee Classification) 16</v>
      </c>
      <c r="B54" s="260"/>
      <c r="C54" s="147">
        <v>0</v>
      </c>
      <c r="D54" s="147">
        <v>0</v>
      </c>
      <c r="E54" s="147">
        <v>0</v>
      </c>
      <c r="F54" s="147">
        <v>0</v>
      </c>
      <c r="G54" s="61">
        <v>0</v>
      </c>
      <c r="H54" s="61">
        <v>0</v>
      </c>
      <c r="I54" s="61">
        <v>0</v>
      </c>
      <c r="J54" s="147">
        <f>E54+G54+H54+I54</f>
        <v>0</v>
      </c>
      <c r="K54" s="147">
        <v>0</v>
      </c>
      <c r="L54" s="147">
        <v>0</v>
      </c>
      <c r="N54" s="203">
        <v>0</v>
      </c>
      <c r="O54" s="13">
        <f t="shared" si="4"/>
        <v>0</v>
      </c>
    </row>
    <row r="55" spans="1:15" s="15" customFormat="1" ht="12.75" customHeight="1" x14ac:dyDescent="0.4">
      <c r="A55" s="260" t="str">
        <f>'CONTRACT TOTAL'!A55:B55</f>
        <v>Position Title (Employee Classification) 17</v>
      </c>
      <c r="B55" s="260"/>
      <c r="C55" s="147">
        <v>0</v>
      </c>
      <c r="D55" s="147">
        <v>0</v>
      </c>
      <c r="E55" s="147">
        <v>0</v>
      </c>
      <c r="F55" s="147">
        <v>0</v>
      </c>
      <c r="G55" s="61">
        <v>0</v>
      </c>
      <c r="H55" s="61">
        <v>0</v>
      </c>
      <c r="I55" s="61">
        <v>0</v>
      </c>
      <c r="J55" s="147">
        <f>E55+G55+H55+I55</f>
        <v>0</v>
      </c>
      <c r="K55" s="147">
        <v>0</v>
      </c>
      <c r="L55" s="147">
        <v>0</v>
      </c>
      <c r="N55" s="203">
        <v>0</v>
      </c>
      <c r="O55" s="13">
        <f t="shared" si="4"/>
        <v>0</v>
      </c>
    </row>
    <row r="56" spans="1:15" s="15" customFormat="1" ht="12.75" x14ac:dyDescent="0.4">
      <c r="A56" s="260" t="str">
        <f>'CONTRACT TOTAL'!A56:B56</f>
        <v>Position Title (Employee Classification) 18</v>
      </c>
      <c r="B56" s="260"/>
      <c r="C56" s="124">
        <v>0</v>
      </c>
      <c r="D56" s="124">
        <v>0</v>
      </c>
      <c r="E56" s="124">
        <v>0</v>
      </c>
      <c r="F56" s="124">
        <v>0</v>
      </c>
      <c r="G56" s="61">
        <v>0</v>
      </c>
      <c r="H56" s="61">
        <v>0</v>
      </c>
      <c r="I56" s="61">
        <v>0</v>
      </c>
      <c r="J56" s="124">
        <v>0</v>
      </c>
      <c r="K56" s="124">
        <v>0</v>
      </c>
      <c r="L56" s="124">
        <v>0</v>
      </c>
      <c r="N56" s="203">
        <v>0</v>
      </c>
      <c r="O56" s="13">
        <f t="shared" si="4"/>
        <v>0</v>
      </c>
    </row>
    <row r="57" spans="1:15" s="15" customFormat="1" ht="12.75" x14ac:dyDescent="0.4">
      <c r="A57" s="259" t="s">
        <v>47</v>
      </c>
      <c r="B57" s="259"/>
      <c r="C57" s="90">
        <f>SUM(C39:C56)</f>
        <v>0</v>
      </c>
      <c r="D57" s="90">
        <f t="shared" ref="D57:L57" si="6">SUM(D39:D56)</f>
        <v>0</v>
      </c>
      <c r="E57" s="90">
        <f t="shared" si="6"/>
        <v>0</v>
      </c>
      <c r="F57" s="90">
        <f t="shared" si="6"/>
        <v>0</v>
      </c>
      <c r="G57" s="90">
        <f t="shared" si="6"/>
        <v>0</v>
      </c>
      <c r="H57" s="90">
        <f t="shared" si="6"/>
        <v>0</v>
      </c>
      <c r="I57" s="90">
        <f t="shared" si="6"/>
        <v>0</v>
      </c>
      <c r="J57" s="90">
        <f t="shared" si="6"/>
        <v>0</v>
      </c>
      <c r="K57" s="90">
        <f t="shared" si="6"/>
        <v>0</v>
      </c>
      <c r="L57" s="90">
        <f t="shared" si="6"/>
        <v>0</v>
      </c>
      <c r="N57" s="199">
        <f t="shared" ref="N57" si="7">SUM(N39:N56)</f>
        <v>0</v>
      </c>
      <c r="O57" s="24">
        <f>SUM(O39:O56)</f>
        <v>0</v>
      </c>
    </row>
    <row r="58" spans="1:15" s="15" customFormat="1" ht="12.75" x14ac:dyDescent="0.4">
      <c r="A58" s="260"/>
      <c r="B58" s="260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N58" s="182"/>
      <c r="O58" s="14"/>
    </row>
    <row r="59" spans="1:15" s="15" customFormat="1" x14ac:dyDescent="0.4">
      <c r="A59" s="265" t="s">
        <v>49</v>
      </c>
      <c r="B59" s="265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N59" s="182"/>
      <c r="O59" s="14"/>
    </row>
    <row r="60" spans="1:15" s="15" customFormat="1" ht="12.75" customHeight="1" x14ac:dyDescent="0.4">
      <c r="A60" s="260" t="str">
        <f>'CONTRACT TOTAL'!A60:B60</f>
        <v>Position Title (Employee Classification) 1</v>
      </c>
      <c r="B60" s="260"/>
      <c r="C60" s="83">
        <v>0</v>
      </c>
      <c r="D60" s="83">
        <v>0</v>
      </c>
      <c r="E60" s="83">
        <v>0</v>
      </c>
      <c r="F60" s="83">
        <v>0</v>
      </c>
      <c r="G60" s="63">
        <v>0</v>
      </c>
      <c r="H60" s="63">
        <v>0</v>
      </c>
      <c r="I60" s="63">
        <v>0</v>
      </c>
      <c r="J60" s="83">
        <f t="shared" ref="J60:J71" si="8">E60+G60+H60+I60</f>
        <v>0</v>
      </c>
      <c r="K60" s="83">
        <v>0</v>
      </c>
      <c r="L60" s="83">
        <v>0</v>
      </c>
      <c r="N60" s="204">
        <v>0</v>
      </c>
      <c r="O60" s="18">
        <f t="shared" ref="O60:O77" si="9">C60-N60</f>
        <v>0</v>
      </c>
    </row>
    <row r="61" spans="1:15" s="15" customFormat="1" ht="12.75" customHeight="1" x14ac:dyDescent="0.4">
      <c r="A61" s="260" t="str">
        <f>'CONTRACT TOTAL'!A61:B61</f>
        <v>Position Title (Employee Classification) 2</v>
      </c>
      <c r="B61" s="260"/>
      <c r="C61" s="83">
        <v>0</v>
      </c>
      <c r="D61" s="83">
        <v>0</v>
      </c>
      <c r="E61" s="83">
        <v>0</v>
      </c>
      <c r="F61" s="83">
        <v>0</v>
      </c>
      <c r="G61" s="63">
        <v>0</v>
      </c>
      <c r="H61" s="63">
        <v>0</v>
      </c>
      <c r="I61" s="63">
        <v>0</v>
      </c>
      <c r="J61" s="83">
        <f t="shared" si="8"/>
        <v>0</v>
      </c>
      <c r="K61" s="83">
        <v>0</v>
      </c>
      <c r="L61" s="83">
        <v>0</v>
      </c>
      <c r="N61" s="204">
        <v>0</v>
      </c>
      <c r="O61" s="18">
        <f t="shared" si="9"/>
        <v>0</v>
      </c>
    </row>
    <row r="62" spans="1:15" s="15" customFormat="1" ht="12.75" customHeight="1" x14ac:dyDescent="0.4">
      <c r="A62" s="260" t="str">
        <f>'CONTRACT TOTAL'!A62:B62</f>
        <v>Position Title (Employee Classification) 3</v>
      </c>
      <c r="B62" s="260"/>
      <c r="C62" s="83">
        <v>0</v>
      </c>
      <c r="D62" s="83">
        <v>0</v>
      </c>
      <c r="E62" s="83">
        <v>0</v>
      </c>
      <c r="F62" s="83">
        <v>0</v>
      </c>
      <c r="G62" s="63">
        <v>0</v>
      </c>
      <c r="H62" s="63">
        <v>0</v>
      </c>
      <c r="I62" s="63">
        <v>0</v>
      </c>
      <c r="J62" s="83">
        <f t="shared" si="8"/>
        <v>0</v>
      </c>
      <c r="K62" s="83">
        <v>0</v>
      </c>
      <c r="L62" s="83">
        <v>0</v>
      </c>
      <c r="N62" s="204">
        <v>0</v>
      </c>
      <c r="O62" s="18">
        <f t="shared" si="9"/>
        <v>0</v>
      </c>
    </row>
    <row r="63" spans="1:15" s="15" customFormat="1" ht="12.75" x14ac:dyDescent="0.4">
      <c r="A63" s="260" t="str">
        <f>'CONTRACT TOTAL'!A63:B63</f>
        <v>Position Title (Employee Classification) 4</v>
      </c>
      <c r="B63" s="260"/>
      <c r="C63" s="83">
        <v>0</v>
      </c>
      <c r="D63" s="83">
        <v>0</v>
      </c>
      <c r="E63" s="83">
        <v>0</v>
      </c>
      <c r="F63" s="83">
        <v>0</v>
      </c>
      <c r="G63" s="63">
        <v>0</v>
      </c>
      <c r="H63" s="63">
        <v>0</v>
      </c>
      <c r="I63" s="63">
        <v>0</v>
      </c>
      <c r="J63" s="83">
        <f t="shared" si="8"/>
        <v>0</v>
      </c>
      <c r="K63" s="83">
        <v>0</v>
      </c>
      <c r="L63" s="83">
        <v>0</v>
      </c>
      <c r="N63" s="204">
        <v>0</v>
      </c>
      <c r="O63" s="18">
        <f t="shared" si="9"/>
        <v>0</v>
      </c>
    </row>
    <row r="64" spans="1:15" s="15" customFormat="1" ht="12.75" customHeight="1" x14ac:dyDescent="0.4">
      <c r="A64" s="260" t="str">
        <f>'CONTRACT TOTAL'!A64:B64</f>
        <v>Position Title (Employee Classification) 5</v>
      </c>
      <c r="B64" s="260"/>
      <c r="C64" s="83">
        <v>0</v>
      </c>
      <c r="D64" s="83">
        <v>0</v>
      </c>
      <c r="E64" s="83">
        <v>0</v>
      </c>
      <c r="F64" s="83">
        <v>0</v>
      </c>
      <c r="G64" s="63">
        <v>0</v>
      </c>
      <c r="H64" s="63">
        <v>0</v>
      </c>
      <c r="I64" s="63">
        <v>0</v>
      </c>
      <c r="J64" s="83">
        <f t="shared" si="8"/>
        <v>0</v>
      </c>
      <c r="K64" s="83">
        <v>0</v>
      </c>
      <c r="L64" s="83">
        <v>0</v>
      </c>
      <c r="N64" s="204">
        <v>0</v>
      </c>
      <c r="O64" s="18">
        <f t="shared" si="9"/>
        <v>0</v>
      </c>
    </row>
    <row r="65" spans="1:16" s="15" customFormat="1" ht="12.75" customHeight="1" x14ac:dyDescent="0.4">
      <c r="A65" s="260" t="str">
        <f>'CONTRACT TOTAL'!A65:B65</f>
        <v>Position Title (Employee Classification) 6</v>
      </c>
      <c r="B65" s="260"/>
      <c r="C65" s="83">
        <v>0</v>
      </c>
      <c r="D65" s="83">
        <v>0</v>
      </c>
      <c r="E65" s="83">
        <v>0</v>
      </c>
      <c r="F65" s="83">
        <v>0</v>
      </c>
      <c r="G65" s="63">
        <v>0</v>
      </c>
      <c r="H65" s="63">
        <v>0</v>
      </c>
      <c r="I65" s="63">
        <v>0</v>
      </c>
      <c r="J65" s="83">
        <f t="shared" si="8"/>
        <v>0</v>
      </c>
      <c r="K65" s="83">
        <v>0</v>
      </c>
      <c r="L65" s="83">
        <v>0</v>
      </c>
      <c r="N65" s="204">
        <v>0</v>
      </c>
      <c r="O65" s="18">
        <f t="shared" si="9"/>
        <v>0</v>
      </c>
      <c r="P65" s="30"/>
    </row>
    <row r="66" spans="1:16" s="15" customFormat="1" ht="12.75" x14ac:dyDescent="0.4">
      <c r="A66" s="260" t="str">
        <f>'CONTRACT TOTAL'!A66:B66</f>
        <v>Position Title (Employee Classification) 7</v>
      </c>
      <c r="B66" s="260"/>
      <c r="C66" s="83">
        <v>0</v>
      </c>
      <c r="D66" s="83">
        <v>0</v>
      </c>
      <c r="E66" s="83">
        <v>0</v>
      </c>
      <c r="F66" s="83">
        <v>0</v>
      </c>
      <c r="G66" s="63">
        <v>0</v>
      </c>
      <c r="H66" s="63">
        <v>0</v>
      </c>
      <c r="I66" s="63">
        <v>0</v>
      </c>
      <c r="J66" s="83">
        <f t="shared" si="8"/>
        <v>0</v>
      </c>
      <c r="K66" s="83">
        <v>0</v>
      </c>
      <c r="L66" s="83">
        <v>0</v>
      </c>
      <c r="N66" s="204">
        <v>0</v>
      </c>
      <c r="O66" s="18">
        <f t="shared" si="9"/>
        <v>0</v>
      </c>
      <c r="P66" s="31"/>
    </row>
    <row r="67" spans="1:16" s="15" customFormat="1" ht="12.75" customHeight="1" x14ac:dyDescent="0.4">
      <c r="A67" s="260" t="str">
        <f>'CONTRACT TOTAL'!A67:B67</f>
        <v>Position Title (Employee Classification) 8</v>
      </c>
      <c r="B67" s="260"/>
      <c r="C67" s="83">
        <v>0</v>
      </c>
      <c r="D67" s="83">
        <v>0</v>
      </c>
      <c r="E67" s="83">
        <v>0</v>
      </c>
      <c r="F67" s="83">
        <v>0</v>
      </c>
      <c r="G67" s="63">
        <v>0</v>
      </c>
      <c r="H67" s="63">
        <v>0</v>
      </c>
      <c r="I67" s="63">
        <v>0</v>
      </c>
      <c r="J67" s="83">
        <f t="shared" si="8"/>
        <v>0</v>
      </c>
      <c r="K67" s="83">
        <v>0</v>
      </c>
      <c r="L67" s="83">
        <v>0</v>
      </c>
      <c r="N67" s="204">
        <v>0</v>
      </c>
      <c r="O67" s="18">
        <f t="shared" si="9"/>
        <v>0</v>
      </c>
      <c r="P67" s="29"/>
    </row>
    <row r="68" spans="1:16" s="15" customFormat="1" ht="12.75" customHeight="1" x14ac:dyDescent="0.4">
      <c r="A68" s="260" t="str">
        <f>'CONTRACT TOTAL'!A68:B68</f>
        <v>Position Title (Employee Classification) 9</v>
      </c>
      <c r="B68" s="260"/>
      <c r="C68" s="83">
        <v>0</v>
      </c>
      <c r="D68" s="83">
        <v>0</v>
      </c>
      <c r="E68" s="83">
        <v>0</v>
      </c>
      <c r="F68" s="83">
        <v>0</v>
      </c>
      <c r="G68" s="63">
        <v>0</v>
      </c>
      <c r="H68" s="63">
        <v>0</v>
      </c>
      <c r="I68" s="63">
        <v>0</v>
      </c>
      <c r="J68" s="83">
        <f t="shared" si="8"/>
        <v>0</v>
      </c>
      <c r="K68" s="83">
        <v>0</v>
      </c>
      <c r="L68" s="83">
        <v>0</v>
      </c>
      <c r="N68" s="204">
        <v>0</v>
      </c>
      <c r="O68" s="18">
        <f t="shared" si="9"/>
        <v>0</v>
      </c>
      <c r="P68" s="29"/>
    </row>
    <row r="69" spans="1:16" s="15" customFormat="1" ht="12.75" customHeight="1" x14ac:dyDescent="0.4">
      <c r="A69" s="260" t="str">
        <f>'CONTRACT TOTAL'!A69:B69</f>
        <v>Position Title (Employee Classification) 10</v>
      </c>
      <c r="B69" s="260"/>
      <c r="C69" s="83">
        <v>0</v>
      </c>
      <c r="D69" s="83">
        <v>0</v>
      </c>
      <c r="E69" s="83">
        <v>0</v>
      </c>
      <c r="F69" s="83">
        <v>0</v>
      </c>
      <c r="G69" s="63">
        <v>0</v>
      </c>
      <c r="H69" s="63">
        <v>0</v>
      </c>
      <c r="I69" s="63">
        <v>0</v>
      </c>
      <c r="J69" s="83">
        <f t="shared" si="8"/>
        <v>0</v>
      </c>
      <c r="K69" s="83">
        <v>0</v>
      </c>
      <c r="L69" s="83">
        <v>0</v>
      </c>
      <c r="N69" s="204">
        <v>0</v>
      </c>
      <c r="O69" s="18">
        <f t="shared" si="9"/>
        <v>0</v>
      </c>
    </row>
    <row r="70" spans="1:16" s="15" customFormat="1" ht="12.75" customHeight="1" x14ac:dyDescent="0.4">
      <c r="A70" s="260" t="str">
        <f>'CONTRACT TOTAL'!A70:B70</f>
        <v>Position Title (Employee Classification) 11</v>
      </c>
      <c r="B70" s="260"/>
      <c r="C70" s="83">
        <v>0</v>
      </c>
      <c r="D70" s="83">
        <v>0</v>
      </c>
      <c r="E70" s="83">
        <v>0</v>
      </c>
      <c r="F70" s="83">
        <v>0</v>
      </c>
      <c r="G70" s="63">
        <v>0</v>
      </c>
      <c r="H70" s="63">
        <v>0</v>
      </c>
      <c r="I70" s="63">
        <v>0</v>
      </c>
      <c r="J70" s="83">
        <f t="shared" si="8"/>
        <v>0</v>
      </c>
      <c r="K70" s="83">
        <v>0</v>
      </c>
      <c r="L70" s="83">
        <v>0</v>
      </c>
      <c r="N70" s="204">
        <v>0</v>
      </c>
      <c r="O70" s="18">
        <f t="shared" si="9"/>
        <v>0</v>
      </c>
    </row>
    <row r="71" spans="1:16" s="15" customFormat="1" ht="12.75" customHeight="1" x14ac:dyDescent="0.4">
      <c r="A71" s="260" t="str">
        <f>'CONTRACT TOTAL'!A71:B71</f>
        <v>Position Title (Employee Classification) 12</v>
      </c>
      <c r="B71" s="260"/>
      <c r="C71" s="83">
        <v>0</v>
      </c>
      <c r="D71" s="83">
        <v>0</v>
      </c>
      <c r="E71" s="83">
        <v>0</v>
      </c>
      <c r="F71" s="83">
        <v>0</v>
      </c>
      <c r="G71" s="63">
        <v>0</v>
      </c>
      <c r="H71" s="63">
        <v>0</v>
      </c>
      <c r="I71" s="63">
        <v>0</v>
      </c>
      <c r="J71" s="83">
        <f t="shared" si="8"/>
        <v>0</v>
      </c>
      <c r="K71" s="83">
        <v>0</v>
      </c>
      <c r="L71" s="83">
        <v>0</v>
      </c>
      <c r="N71" s="204">
        <v>0</v>
      </c>
      <c r="O71" s="18">
        <f t="shared" si="9"/>
        <v>0</v>
      </c>
    </row>
    <row r="72" spans="1:16" s="15" customFormat="1" ht="12.75" customHeight="1" x14ac:dyDescent="0.4">
      <c r="A72" s="260" t="str">
        <f>'CONTRACT TOTAL'!A72:B72</f>
        <v>Position Title (Employee Classification) 13</v>
      </c>
      <c r="B72" s="260"/>
      <c r="C72" s="83">
        <v>0</v>
      </c>
      <c r="D72" s="83">
        <v>0</v>
      </c>
      <c r="E72" s="83">
        <v>0</v>
      </c>
      <c r="F72" s="83">
        <v>0</v>
      </c>
      <c r="G72" s="63">
        <v>0</v>
      </c>
      <c r="H72" s="63">
        <v>0</v>
      </c>
      <c r="I72" s="63">
        <v>0</v>
      </c>
      <c r="J72" s="83">
        <f>E72+G72+H72+I72</f>
        <v>0</v>
      </c>
      <c r="K72" s="83">
        <v>0</v>
      </c>
      <c r="L72" s="83">
        <v>0</v>
      </c>
      <c r="N72" s="204">
        <v>0</v>
      </c>
      <c r="O72" s="18">
        <f t="shared" si="9"/>
        <v>0</v>
      </c>
    </row>
    <row r="73" spans="1:16" s="15" customFormat="1" ht="12.75" customHeight="1" x14ac:dyDescent="0.4">
      <c r="A73" s="260" t="str">
        <f>'CONTRACT TOTAL'!A73:B73</f>
        <v>Position Title (Employee Classification) 14</v>
      </c>
      <c r="B73" s="260"/>
      <c r="C73" s="83">
        <v>0</v>
      </c>
      <c r="D73" s="83">
        <v>0</v>
      </c>
      <c r="E73" s="83">
        <v>0</v>
      </c>
      <c r="F73" s="83">
        <v>0</v>
      </c>
      <c r="G73" s="63">
        <v>0</v>
      </c>
      <c r="H73" s="63">
        <v>0</v>
      </c>
      <c r="I73" s="63">
        <v>0</v>
      </c>
      <c r="J73" s="83">
        <f>E73+G73+H73+I73</f>
        <v>0</v>
      </c>
      <c r="K73" s="83">
        <v>0</v>
      </c>
      <c r="L73" s="83">
        <v>0</v>
      </c>
      <c r="N73" s="204">
        <v>0</v>
      </c>
      <c r="O73" s="18">
        <f t="shared" si="9"/>
        <v>0</v>
      </c>
    </row>
    <row r="74" spans="1:16" s="15" customFormat="1" ht="12.75" customHeight="1" x14ac:dyDescent="0.4">
      <c r="A74" s="260" t="str">
        <f>'CONTRACT TOTAL'!A74:B74</f>
        <v>Position Title (Employee Classification) 15</v>
      </c>
      <c r="B74" s="260"/>
      <c r="C74" s="83">
        <v>0</v>
      </c>
      <c r="D74" s="83">
        <v>0</v>
      </c>
      <c r="E74" s="83">
        <v>0</v>
      </c>
      <c r="F74" s="83">
        <v>0</v>
      </c>
      <c r="G74" s="63">
        <v>0</v>
      </c>
      <c r="H74" s="63">
        <v>0</v>
      </c>
      <c r="I74" s="63">
        <v>0</v>
      </c>
      <c r="J74" s="83">
        <f>E74+G74+H74+I74</f>
        <v>0</v>
      </c>
      <c r="K74" s="83">
        <v>0</v>
      </c>
      <c r="L74" s="83">
        <v>0</v>
      </c>
      <c r="N74" s="204">
        <v>0</v>
      </c>
      <c r="O74" s="18">
        <f t="shared" si="9"/>
        <v>0</v>
      </c>
    </row>
    <row r="75" spans="1:16" s="15" customFormat="1" ht="12.75" customHeight="1" x14ac:dyDescent="0.4">
      <c r="A75" s="260" t="str">
        <f>'CONTRACT TOTAL'!A75:B75</f>
        <v>Position Title (Employee Classification) 16</v>
      </c>
      <c r="B75" s="260"/>
      <c r="C75" s="83">
        <v>0</v>
      </c>
      <c r="D75" s="83">
        <v>0</v>
      </c>
      <c r="E75" s="83">
        <v>0</v>
      </c>
      <c r="F75" s="83">
        <v>0</v>
      </c>
      <c r="G75" s="63">
        <v>0</v>
      </c>
      <c r="H75" s="63">
        <v>0</v>
      </c>
      <c r="I75" s="63">
        <v>0</v>
      </c>
      <c r="J75" s="83">
        <f>E75+G75+H75+I75</f>
        <v>0</v>
      </c>
      <c r="K75" s="83">
        <v>0</v>
      </c>
      <c r="L75" s="83">
        <v>0</v>
      </c>
      <c r="N75" s="204">
        <v>0</v>
      </c>
      <c r="O75" s="17">
        <f t="shared" si="9"/>
        <v>0</v>
      </c>
    </row>
    <row r="76" spans="1:16" s="15" customFormat="1" ht="12.75" customHeight="1" x14ac:dyDescent="0.4">
      <c r="A76" s="260" t="str">
        <f>'CONTRACT TOTAL'!A76:B76</f>
        <v>Position Title (Employee Classification) 17</v>
      </c>
      <c r="B76" s="260"/>
      <c r="C76" s="83">
        <v>0</v>
      </c>
      <c r="D76" s="83">
        <v>0</v>
      </c>
      <c r="E76" s="83">
        <v>0</v>
      </c>
      <c r="F76" s="83">
        <v>0</v>
      </c>
      <c r="G76" s="63">
        <v>0</v>
      </c>
      <c r="H76" s="63">
        <v>0</v>
      </c>
      <c r="I76" s="63">
        <v>0</v>
      </c>
      <c r="J76" s="83">
        <f>E76+G76+H76+I76</f>
        <v>0</v>
      </c>
      <c r="K76" s="83">
        <v>0</v>
      </c>
      <c r="L76" s="83">
        <v>0</v>
      </c>
      <c r="N76" s="204">
        <v>0</v>
      </c>
      <c r="O76" s="17">
        <f t="shared" si="9"/>
        <v>0</v>
      </c>
    </row>
    <row r="77" spans="1:16" s="15" customFormat="1" ht="12.75" customHeight="1" x14ac:dyDescent="0.4">
      <c r="A77" s="260" t="str">
        <f>'CONTRACT TOTAL'!A77:B77</f>
        <v>Position Title (Employee Classification) 18</v>
      </c>
      <c r="B77" s="260"/>
      <c r="C77" s="83">
        <v>0</v>
      </c>
      <c r="D77" s="83">
        <v>0</v>
      </c>
      <c r="E77" s="83">
        <v>0</v>
      </c>
      <c r="F77" s="83">
        <v>0</v>
      </c>
      <c r="G77" s="63">
        <v>0</v>
      </c>
      <c r="H77" s="63">
        <v>0</v>
      </c>
      <c r="I77" s="63">
        <v>0</v>
      </c>
      <c r="J77" s="83">
        <v>0</v>
      </c>
      <c r="K77" s="83">
        <v>0</v>
      </c>
      <c r="L77" s="83">
        <v>0</v>
      </c>
      <c r="N77" s="204">
        <v>0</v>
      </c>
      <c r="O77" s="17">
        <f t="shared" si="9"/>
        <v>0</v>
      </c>
    </row>
    <row r="78" spans="1:16" s="15" customFormat="1" ht="12.75" x14ac:dyDescent="0.4">
      <c r="A78" s="259" t="s">
        <v>51</v>
      </c>
      <c r="B78" s="259"/>
      <c r="C78" s="89">
        <f>SUM(C60:C77)</f>
        <v>0</v>
      </c>
      <c r="D78" s="89">
        <f t="shared" ref="D78:L78" si="10">SUM(D60:D77)</f>
        <v>0</v>
      </c>
      <c r="E78" s="89">
        <f t="shared" si="10"/>
        <v>0</v>
      </c>
      <c r="F78" s="89">
        <f t="shared" si="10"/>
        <v>0</v>
      </c>
      <c r="G78" s="89">
        <f t="shared" si="10"/>
        <v>0</v>
      </c>
      <c r="H78" s="89">
        <f t="shared" si="10"/>
        <v>0</v>
      </c>
      <c r="I78" s="89">
        <f t="shared" si="10"/>
        <v>0</v>
      </c>
      <c r="J78" s="89">
        <f t="shared" si="10"/>
        <v>0</v>
      </c>
      <c r="K78" s="89">
        <f t="shared" si="10"/>
        <v>0</v>
      </c>
      <c r="L78" s="89">
        <f t="shared" si="10"/>
        <v>0</v>
      </c>
      <c r="N78" s="198">
        <f t="shared" ref="N78" si="11">SUM(N60:N77)</f>
        <v>0</v>
      </c>
      <c r="O78" s="26">
        <f>SUM(O60:O77)</f>
        <v>0</v>
      </c>
    </row>
    <row r="79" spans="1:16" s="15" customFormat="1" ht="12.75" x14ac:dyDescent="0.4">
      <c r="A79" s="267"/>
      <c r="B79" s="267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N79" s="182"/>
      <c r="O79" s="14"/>
    </row>
    <row r="80" spans="1:16" s="15" customFormat="1" x14ac:dyDescent="0.4">
      <c r="A80" s="265" t="s">
        <v>50</v>
      </c>
      <c r="B80" s="265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N80" s="182"/>
      <c r="O80" s="14"/>
    </row>
    <row r="81" spans="1:15" s="15" customFormat="1" ht="12.75" customHeight="1" x14ac:dyDescent="0.4">
      <c r="A81" s="260" t="str">
        <f>'CONTRACT TOTAL'!A81:B81</f>
        <v>Position Title (Employee Classification) 1</v>
      </c>
      <c r="B81" s="260"/>
      <c r="C81" s="83">
        <v>0</v>
      </c>
      <c r="D81" s="83">
        <v>0</v>
      </c>
      <c r="E81" s="83">
        <v>0</v>
      </c>
      <c r="F81" s="83">
        <v>0</v>
      </c>
      <c r="G81" s="63">
        <v>0</v>
      </c>
      <c r="H81" s="63">
        <v>0</v>
      </c>
      <c r="I81" s="63">
        <v>0</v>
      </c>
      <c r="J81" s="83">
        <f t="shared" ref="J81:J92" si="12">E81+G81+H81+I81</f>
        <v>0</v>
      </c>
      <c r="K81" s="83">
        <v>0</v>
      </c>
      <c r="L81" s="83">
        <v>0</v>
      </c>
      <c r="N81" s="204">
        <v>0</v>
      </c>
      <c r="O81" s="18">
        <f t="shared" ref="O81:O98" si="13">C81-N81</f>
        <v>0</v>
      </c>
    </row>
    <row r="82" spans="1:15" s="15" customFormat="1" ht="12.75" customHeight="1" x14ac:dyDescent="0.4">
      <c r="A82" s="260" t="str">
        <f>'CONTRACT TOTAL'!A82:B82</f>
        <v>Position Title (Employee Classification) 2</v>
      </c>
      <c r="B82" s="260"/>
      <c r="C82" s="83">
        <v>0</v>
      </c>
      <c r="D82" s="83">
        <v>0</v>
      </c>
      <c r="E82" s="83">
        <v>0</v>
      </c>
      <c r="F82" s="83">
        <v>0</v>
      </c>
      <c r="G82" s="63">
        <v>0</v>
      </c>
      <c r="H82" s="63">
        <v>0</v>
      </c>
      <c r="I82" s="63">
        <v>0</v>
      </c>
      <c r="J82" s="83">
        <f t="shared" si="12"/>
        <v>0</v>
      </c>
      <c r="K82" s="83">
        <v>0</v>
      </c>
      <c r="L82" s="83">
        <v>0</v>
      </c>
      <c r="N82" s="204">
        <v>0</v>
      </c>
      <c r="O82" s="18">
        <f t="shared" si="13"/>
        <v>0</v>
      </c>
    </row>
    <row r="83" spans="1:15" s="15" customFormat="1" ht="12.75" customHeight="1" x14ac:dyDescent="0.4">
      <c r="A83" s="260" t="str">
        <f>'CONTRACT TOTAL'!A83:B83</f>
        <v>Position Title (Employee Classification) 3</v>
      </c>
      <c r="B83" s="260"/>
      <c r="C83" s="83">
        <v>0</v>
      </c>
      <c r="D83" s="83">
        <v>0</v>
      </c>
      <c r="E83" s="83">
        <v>0</v>
      </c>
      <c r="F83" s="83">
        <v>0</v>
      </c>
      <c r="G83" s="63">
        <v>0</v>
      </c>
      <c r="H83" s="63">
        <v>0</v>
      </c>
      <c r="I83" s="63">
        <v>0</v>
      </c>
      <c r="J83" s="83">
        <f t="shared" si="12"/>
        <v>0</v>
      </c>
      <c r="K83" s="83">
        <v>0</v>
      </c>
      <c r="L83" s="83">
        <v>0</v>
      </c>
      <c r="N83" s="204">
        <v>0</v>
      </c>
      <c r="O83" s="18">
        <f t="shared" si="13"/>
        <v>0</v>
      </c>
    </row>
    <row r="84" spans="1:15" s="15" customFormat="1" ht="12.75" x14ac:dyDescent="0.4">
      <c r="A84" s="260" t="str">
        <f>'CONTRACT TOTAL'!A84:B84</f>
        <v>Position Title (Employee Classification) 4</v>
      </c>
      <c r="B84" s="260"/>
      <c r="C84" s="83">
        <v>0</v>
      </c>
      <c r="D84" s="83">
        <v>0</v>
      </c>
      <c r="E84" s="83">
        <v>0</v>
      </c>
      <c r="F84" s="83">
        <v>0</v>
      </c>
      <c r="G84" s="63">
        <v>0</v>
      </c>
      <c r="H84" s="63">
        <v>0</v>
      </c>
      <c r="I84" s="63">
        <v>0</v>
      </c>
      <c r="J84" s="83">
        <f t="shared" si="12"/>
        <v>0</v>
      </c>
      <c r="K84" s="83">
        <v>0</v>
      </c>
      <c r="L84" s="83">
        <v>0</v>
      </c>
      <c r="N84" s="204">
        <v>0</v>
      </c>
      <c r="O84" s="18">
        <f t="shared" si="13"/>
        <v>0</v>
      </c>
    </row>
    <row r="85" spans="1:15" s="15" customFormat="1" ht="12.75" customHeight="1" x14ac:dyDescent="0.4">
      <c r="A85" s="260" t="str">
        <f>'CONTRACT TOTAL'!A85:B85</f>
        <v>Position Title (Employee Classification) 5</v>
      </c>
      <c r="B85" s="260"/>
      <c r="C85" s="83">
        <v>0</v>
      </c>
      <c r="D85" s="83">
        <v>0</v>
      </c>
      <c r="E85" s="83">
        <v>0</v>
      </c>
      <c r="F85" s="83">
        <v>0</v>
      </c>
      <c r="G85" s="63">
        <v>0</v>
      </c>
      <c r="H85" s="63">
        <v>0</v>
      </c>
      <c r="I85" s="63">
        <v>0</v>
      </c>
      <c r="J85" s="83">
        <f t="shared" si="12"/>
        <v>0</v>
      </c>
      <c r="K85" s="83">
        <v>0</v>
      </c>
      <c r="L85" s="83">
        <v>0</v>
      </c>
      <c r="N85" s="204">
        <v>0</v>
      </c>
      <c r="O85" s="18">
        <f t="shared" si="13"/>
        <v>0</v>
      </c>
    </row>
    <row r="86" spans="1:15" s="15" customFormat="1" ht="12.75" customHeight="1" x14ac:dyDescent="0.4">
      <c r="A86" s="260" t="str">
        <f>'CONTRACT TOTAL'!A86:B86</f>
        <v>Position Title (Employee Classification) 6</v>
      </c>
      <c r="B86" s="260"/>
      <c r="C86" s="83">
        <v>0</v>
      </c>
      <c r="D86" s="83">
        <v>0</v>
      </c>
      <c r="E86" s="83">
        <v>0</v>
      </c>
      <c r="F86" s="83">
        <v>0</v>
      </c>
      <c r="G86" s="63">
        <v>0</v>
      </c>
      <c r="H86" s="63">
        <v>0</v>
      </c>
      <c r="I86" s="63">
        <v>0</v>
      </c>
      <c r="J86" s="83">
        <f t="shared" si="12"/>
        <v>0</v>
      </c>
      <c r="K86" s="83">
        <v>0</v>
      </c>
      <c r="L86" s="83">
        <v>0</v>
      </c>
      <c r="N86" s="204">
        <v>0</v>
      </c>
      <c r="O86" s="18">
        <f t="shared" si="13"/>
        <v>0</v>
      </c>
    </row>
    <row r="87" spans="1:15" s="15" customFormat="1" ht="12.75" x14ac:dyDescent="0.4">
      <c r="A87" s="260" t="str">
        <f>'CONTRACT TOTAL'!A87:B87</f>
        <v>Position Title (Employee Classification) 7</v>
      </c>
      <c r="B87" s="260"/>
      <c r="C87" s="83">
        <v>0</v>
      </c>
      <c r="D87" s="83">
        <v>0</v>
      </c>
      <c r="E87" s="83">
        <v>0</v>
      </c>
      <c r="F87" s="83">
        <v>0</v>
      </c>
      <c r="G87" s="63">
        <v>0</v>
      </c>
      <c r="H87" s="63">
        <v>0</v>
      </c>
      <c r="I87" s="63">
        <v>0</v>
      </c>
      <c r="J87" s="83">
        <f t="shared" si="12"/>
        <v>0</v>
      </c>
      <c r="K87" s="83">
        <v>0</v>
      </c>
      <c r="L87" s="83">
        <v>0</v>
      </c>
      <c r="N87" s="204">
        <v>0</v>
      </c>
      <c r="O87" s="18">
        <f t="shared" si="13"/>
        <v>0</v>
      </c>
    </row>
    <row r="88" spans="1:15" s="15" customFormat="1" ht="12.75" customHeight="1" x14ac:dyDescent="0.4">
      <c r="A88" s="260" t="str">
        <f>'CONTRACT TOTAL'!A88:B88</f>
        <v>Position Title (Employee Classification) 8</v>
      </c>
      <c r="B88" s="260"/>
      <c r="C88" s="83">
        <v>0</v>
      </c>
      <c r="D88" s="83">
        <v>0</v>
      </c>
      <c r="E88" s="83">
        <v>0</v>
      </c>
      <c r="F88" s="83">
        <v>0</v>
      </c>
      <c r="G88" s="63">
        <v>0</v>
      </c>
      <c r="H88" s="63">
        <v>0</v>
      </c>
      <c r="I88" s="63">
        <v>0</v>
      </c>
      <c r="J88" s="83">
        <f t="shared" si="12"/>
        <v>0</v>
      </c>
      <c r="K88" s="83">
        <v>0</v>
      </c>
      <c r="L88" s="83">
        <v>0</v>
      </c>
      <c r="N88" s="204">
        <v>0</v>
      </c>
      <c r="O88" s="18">
        <f t="shared" si="13"/>
        <v>0</v>
      </c>
    </row>
    <row r="89" spans="1:15" s="15" customFormat="1" ht="12.75" customHeight="1" x14ac:dyDescent="0.4">
      <c r="A89" s="260" t="str">
        <f>'CONTRACT TOTAL'!A89:B89</f>
        <v>Position Title (Employee Classification) 9</v>
      </c>
      <c r="B89" s="260"/>
      <c r="C89" s="83">
        <v>0</v>
      </c>
      <c r="D89" s="83">
        <v>0</v>
      </c>
      <c r="E89" s="83">
        <v>0</v>
      </c>
      <c r="F89" s="83">
        <v>0</v>
      </c>
      <c r="G89" s="63">
        <v>0</v>
      </c>
      <c r="H89" s="63">
        <v>0</v>
      </c>
      <c r="I89" s="63">
        <v>0</v>
      </c>
      <c r="J89" s="83">
        <f t="shared" si="12"/>
        <v>0</v>
      </c>
      <c r="K89" s="83">
        <v>0</v>
      </c>
      <c r="L89" s="83">
        <v>0</v>
      </c>
      <c r="N89" s="204">
        <v>0</v>
      </c>
      <c r="O89" s="18">
        <f t="shared" si="13"/>
        <v>0</v>
      </c>
    </row>
    <row r="90" spans="1:15" s="15" customFormat="1" ht="12.75" customHeight="1" x14ac:dyDescent="0.4">
      <c r="A90" s="260" t="str">
        <f>'CONTRACT TOTAL'!A90:B90</f>
        <v>Position Title (Employee Classification) 10</v>
      </c>
      <c r="B90" s="260"/>
      <c r="C90" s="83">
        <v>0</v>
      </c>
      <c r="D90" s="83">
        <v>0</v>
      </c>
      <c r="E90" s="83">
        <v>0</v>
      </c>
      <c r="F90" s="83">
        <v>0</v>
      </c>
      <c r="G90" s="63">
        <v>0</v>
      </c>
      <c r="H90" s="63">
        <v>0</v>
      </c>
      <c r="I90" s="63">
        <v>0</v>
      </c>
      <c r="J90" s="83">
        <f t="shared" si="12"/>
        <v>0</v>
      </c>
      <c r="K90" s="83">
        <v>0</v>
      </c>
      <c r="L90" s="83">
        <v>0</v>
      </c>
      <c r="N90" s="204">
        <v>0</v>
      </c>
      <c r="O90" s="18">
        <f t="shared" si="13"/>
        <v>0</v>
      </c>
    </row>
    <row r="91" spans="1:15" s="15" customFormat="1" ht="12.75" customHeight="1" x14ac:dyDescent="0.4">
      <c r="A91" s="260" t="str">
        <f>'CONTRACT TOTAL'!A91:B91</f>
        <v>Position Title (Employee Classification) 11</v>
      </c>
      <c r="B91" s="260"/>
      <c r="C91" s="83">
        <v>0</v>
      </c>
      <c r="D91" s="83">
        <v>0</v>
      </c>
      <c r="E91" s="83">
        <v>0</v>
      </c>
      <c r="F91" s="83">
        <v>0</v>
      </c>
      <c r="G91" s="63">
        <v>0</v>
      </c>
      <c r="H91" s="63">
        <v>0</v>
      </c>
      <c r="I91" s="63">
        <v>0</v>
      </c>
      <c r="J91" s="83">
        <f t="shared" si="12"/>
        <v>0</v>
      </c>
      <c r="K91" s="83">
        <v>0</v>
      </c>
      <c r="L91" s="83">
        <v>0</v>
      </c>
      <c r="N91" s="204">
        <v>0</v>
      </c>
      <c r="O91" s="18">
        <f t="shared" si="13"/>
        <v>0</v>
      </c>
    </row>
    <row r="92" spans="1:15" s="15" customFormat="1" ht="12.75" customHeight="1" x14ac:dyDescent="0.4">
      <c r="A92" s="260" t="str">
        <f>'CONTRACT TOTAL'!A92:B92</f>
        <v>Position Title (Employee Classification) 12</v>
      </c>
      <c r="B92" s="260"/>
      <c r="C92" s="83">
        <v>0</v>
      </c>
      <c r="D92" s="83">
        <v>0</v>
      </c>
      <c r="E92" s="83">
        <v>0</v>
      </c>
      <c r="F92" s="83">
        <v>0</v>
      </c>
      <c r="G92" s="63">
        <v>0</v>
      </c>
      <c r="H92" s="63">
        <v>0</v>
      </c>
      <c r="I92" s="63">
        <v>0</v>
      </c>
      <c r="J92" s="83">
        <f t="shared" si="12"/>
        <v>0</v>
      </c>
      <c r="K92" s="83">
        <v>0</v>
      </c>
      <c r="L92" s="83">
        <v>0</v>
      </c>
      <c r="N92" s="204">
        <v>0</v>
      </c>
      <c r="O92" s="18">
        <f t="shared" si="13"/>
        <v>0</v>
      </c>
    </row>
    <row r="93" spans="1:15" s="15" customFormat="1" ht="12.75" customHeight="1" x14ac:dyDescent="0.4">
      <c r="A93" s="260" t="str">
        <f>'CONTRACT TOTAL'!A93:B93</f>
        <v>Position Title (Employee Classification) 13</v>
      </c>
      <c r="B93" s="260"/>
      <c r="C93" s="83">
        <v>0</v>
      </c>
      <c r="D93" s="83">
        <v>0</v>
      </c>
      <c r="E93" s="83">
        <v>0</v>
      </c>
      <c r="F93" s="83">
        <v>0</v>
      </c>
      <c r="G93" s="63">
        <v>0</v>
      </c>
      <c r="H93" s="63">
        <v>0</v>
      </c>
      <c r="I93" s="63">
        <v>0</v>
      </c>
      <c r="J93" s="83">
        <f>E93+G93+H93+I93</f>
        <v>0</v>
      </c>
      <c r="K93" s="83">
        <v>0</v>
      </c>
      <c r="L93" s="83">
        <v>0</v>
      </c>
      <c r="N93" s="204">
        <v>0</v>
      </c>
      <c r="O93" s="18">
        <f t="shared" si="13"/>
        <v>0</v>
      </c>
    </row>
    <row r="94" spans="1:15" s="15" customFormat="1" ht="12.75" customHeight="1" x14ac:dyDescent="0.4">
      <c r="A94" s="260" t="str">
        <f>'CONTRACT TOTAL'!A94:B94</f>
        <v>Position Title (Employee Classification) 14</v>
      </c>
      <c r="B94" s="260"/>
      <c r="C94" s="83">
        <v>0</v>
      </c>
      <c r="D94" s="83">
        <v>0</v>
      </c>
      <c r="E94" s="83">
        <v>0</v>
      </c>
      <c r="F94" s="83">
        <v>0</v>
      </c>
      <c r="G94" s="63">
        <v>0</v>
      </c>
      <c r="H94" s="63">
        <v>0</v>
      </c>
      <c r="I94" s="63">
        <v>0</v>
      </c>
      <c r="J94" s="83">
        <f>E94+G94+H94+I94</f>
        <v>0</v>
      </c>
      <c r="K94" s="83">
        <v>0</v>
      </c>
      <c r="L94" s="83">
        <v>0</v>
      </c>
      <c r="N94" s="204">
        <v>0</v>
      </c>
      <c r="O94" s="18">
        <f t="shared" si="13"/>
        <v>0</v>
      </c>
    </row>
    <row r="95" spans="1:15" s="15" customFormat="1" ht="12.75" customHeight="1" x14ac:dyDescent="0.4">
      <c r="A95" s="260" t="str">
        <f>'CONTRACT TOTAL'!A95:B95</f>
        <v>Position Title (Employee Classification) 15</v>
      </c>
      <c r="B95" s="260"/>
      <c r="C95" s="83">
        <v>0</v>
      </c>
      <c r="D95" s="83">
        <v>0</v>
      </c>
      <c r="E95" s="83">
        <v>0</v>
      </c>
      <c r="F95" s="83">
        <v>0</v>
      </c>
      <c r="G95" s="63">
        <v>0</v>
      </c>
      <c r="H95" s="63">
        <v>0</v>
      </c>
      <c r="I95" s="63">
        <v>0</v>
      </c>
      <c r="J95" s="83">
        <f>E95+G95+H95+I95</f>
        <v>0</v>
      </c>
      <c r="K95" s="83">
        <v>0</v>
      </c>
      <c r="L95" s="83">
        <v>0</v>
      </c>
      <c r="N95" s="204">
        <v>0</v>
      </c>
      <c r="O95" s="18">
        <f t="shared" si="13"/>
        <v>0</v>
      </c>
    </row>
    <row r="96" spans="1:15" s="15" customFormat="1" ht="12.75" customHeight="1" x14ac:dyDescent="0.4">
      <c r="A96" s="260" t="str">
        <f>'CONTRACT TOTAL'!A96:B96</f>
        <v>Position Title (Employee Classification) 16</v>
      </c>
      <c r="B96" s="260"/>
      <c r="C96" s="83">
        <v>0</v>
      </c>
      <c r="D96" s="83">
        <v>0</v>
      </c>
      <c r="E96" s="83">
        <v>0</v>
      </c>
      <c r="F96" s="83">
        <v>0</v>
      </c>
      <c r="G96" s="63">
        <v>0</v>
      </c>
      <c r="H96" s="63">
        <v>0</v>
      </c>
      <c r="I96" s="63">
        <v>0</v>
      </c>
      <c r="J96" s="83">
        <f>E96+G96+H96+I96</f>
        <v>0</v>
      </c>
      <c r="K96" s="83">
        <v>0</v>
      </c>
      <c r="L96" s="83">
        <v>0</v>
      </c>
      <c r="N96" s="204">
        <v>0</v>
      </c>
      <c r="O96" s="17">
        <f t="shared" si="13"/>
        <v>0</v>
      </c>
    </row>
    <row r="97" spans="1:15" s="15" customFormat="1" ht="12.75" customHeight="1" x14ac:dyDescent="0.4">
      <c r="A97" s="260" t="str">
        <f>'CONTRACT TOTAL'!A97:B97</f>
        <v>Position Title (Employee Classification) 17</v>
      </c>
      <c r="B97" s="260"/>
      <c r="C97" s="83">
        <v>0</v>
      </c>
      <c r="D97" s="83">
        <v>0</v>
      </c>
      <c r="E97" s="83">
        <v>0</v>
      </c>
      <c r="F97" s="83">
        <v>0</v>
      </c>
      <c r="G97" s="63">
        <v>0</v>
      </c>
      <c r="H97" s="63">
        <v>0</v>
      </c>
      <c r="I97" s="63">
        <v>0</v>
      </c>
      <c r="J97" s="83">
        <f>E97+G97+H97+I97</f>
        <v>0</v>
      </c>
      <c r="K97" s="83">
        <v>0</v>
      </c>
      <c r="L97" s="83">
        <v>0</v>
      </c>
      <c r="N97" s="204">
        <v>0</v>
      </c>
      <c r="O97" s="17">
        <f t="shared" si="13"/>
        <v>0</v>
      </c>
    </row>
    <row r="98" spans="1:15" s="15" customFormat="1" ht="12.75" customHeight="1" x14ac:dyDescent="0.4">
      <c r="A98" s="260" t="str">
        <f>'CONTRACT TOTAL'!A98:B98</f>
        <v>Position Title (Employee Classification) 18</v>
      </c>
      <c r="B98" s="260"/>
      <c r="C98" s="83">
        <v>0</v>
      </c>
      <c r="D98" s="83">
        <v>0</v>
      </c>
      <c r="E98" s="83">
        <v>0</v>
      </c>
      <c r="F98" s="83">
        <v>0</v>
      </c>
      <c r="G98" s="63">
        <v>0</v>
      </c>
      <c r="H98" s="63">
        <v>0</v>
      </c>
      <c r="I98" s="63">
        <v>0</v>
      </c>
      <c r="J98" s="83">
        <v>0</v>
      </c>
      <c r="K98" s="83">
        <v>0</v>
      </c>
      <c r="L98" s="83">
        <v>0</v>
      </c>
      <c r="N98" s="204">
        <v>0</v>
      </c>
      <c r="O98" s="17">
        <f t="shared" si="13"/>
        <v>0</v>
      </c>
    </row>
    <row r="99" spans="1:15" s="15" customFormat="1" ht="12.75" x14ac:dyDescent="0.4">
      <c r="A99" s="259" t="s">
        <v>52</v>
      </c>
      <c r="B99" s="259"/>
      <c r="C99" s="89">
        <f>SUM(C81:C98)</f>
        <v>0</v>
      </c>
      <c r="D99" s="89">
        <f t="shared" ref="D99:L99" si="14">SUM(D81:D98)</f>
        <v>0</v>
      </c>
      <c r="E99" s="89">
        <f t="shared" si="14"/>
        <v>0</v>
      </c>
      <c r="F99" s="89">
        <f t="shared" si="14"/>
        <v>0</v>
      </c>
      <c r="G99" s="89">
        <f t="shared" si="14"/>
        <v>0</v>
      </c>
      <c r="H99" s="89">
        <f t="shared" si="14"/>
        <v>0</v>
      </c>
      <c r="I99" s="89">
        <f t="shared" si="14"/>
        <v>0</v>
      </c>
      <c r="J99" s="89">
        <f t="shared" si="14"/>
        <v>0</v>
      </c>
      <c r="K99" s="89">
        <f t="shared" si="14"/>
        <v>0</v>
      </c>
      <c r="L99" s="89">
        <f t="shared" si="14"/>
        <v>0</v>
      </c>
      <c r="N99" s="198">
        <f t="shared" ref="N99" si="15">SUM(N81:N98)</f>
        <v>0</v>
      </c>
      <c r="O99" s="26">
        <f>SUM(O81:O98)</f>
        <v>0</v>
      </c>
    </row>
    <row r="100" spans="1:15" s="15" customFormat="1" ht="12.75" x14ac:dyDescent="0.4">
      <c r="A100" s="267"/>
      <c r="B100" s="267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N100" s="182"/>
      <c r="O100" s="14"/>
    </row>
    <row r="101" spans="1:15" s="15" customFormat="1" x14ac:dyDescent="0.4">
      <c r="A101" s="265" t="s">
        <v>53</v>
      </c>
      <c r="B101" s="265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N101" s="182"/>
      <c r="O101" s="14"/>
    </row>
    <row r="102" spans="1:15" s="15" customFormat="1" ht="12.75" customHeight="1" x14ac:dyDescent="0.4">
      <c r="A102" s="260" t="str">
        <f>'CONTRACT TOTAL'!A102:B102</f>
        <v>FY20 Employee Classification 40.7%</v>
      </c>
      <c r="B102" s="260"/>
      <c r="C102" s="83">
        <v>0</v>
      </c>
      <c r="D102" s="83">
        <v>0</v>
      </c>
      <c r="E102" s="83">
        <v>0</v>
      </c>
      <c r="F102" s="83">
        <v>0</v>
      </c>
      <c r="G102" s="63">
        <v>0</v>
      </c>
      <c r="H102" s="63">
        <v>0</v>
      </c>
      <c r="I102" s="63">
        <v>0</v>
      </c>
      <c r="J102" s="83">
        <f t="shared" ref="J102:J109" si="16">E102+G102+H102+I102</f>
        <v>0</v>
      </c>
      <c r="K102" s="83">
        <v>0</v>
      </c>
      <c r="L102" s="83">
        <v>0</v>
      </c>
      <c r="N102" s="204">
        <v>0</v>
      </c>
      <c r="O102" s="18">
        <f t="shared" ref="O102:O115" si="17">C102-N102</f>
        <v>0</v>
      </c>
    </row>
    <row r="103" spans="1:15" s="15" customFormat="1" ht="12.75" customHeight="1" x14ac:dyDescent="0.4">
      <c r="A103" s="260" t="str">
        <f>'CONTRACT TOTAL'!A103:B103</f>
        <v>FY20 Employee Classification 44.5%</v>
      </c>
      <c r="B103" s="260"/>
      <c r="C103" s="83">
        <v>0</v>
      </c>
      <c r="D103" s="83">
        <v>0</v>
      </c>
      <c r="E103" s="83">
        <v>0</v>
      </c>
      <c r="F103" s="83">
        <v>0</v>
      </c>
      <c r="G103" s="63">
        <v>0</v>
      </c>
      <c r="H103" s="63">
        <v>0</v>
      </c>
      <c r="I103" s="63">
        <v>0</v>
      </c>
      <c r="J103" s="83">
        <f t="shared" si="16"/>
        <v>0</v>
      </c>
      <c r="K103" s="83">
        <v>0</v>
      </c>
      <c r="L103" s="83">
        <v>0</v>
      </c>
      <c r="N103" s="204">
        <v>0</v>
      </c>
      <c r="O103" s="18">
        <f t="shared" si="17"/>
        <v>0</v>
      </c>
    </row>
    <row r="104" spans="1:15" s="15" customFormat="1" ht="12.75" x14ac:dyDescent="0.4">
      <c r="A104" s="260" t="str">
        <f>'CONTRACT TOTAL'!A104:B104</f>
        <v>FY20 Employee Classification 9.1%</v>
      </c>
      <c r="B104" s="260"/>
      <c r="C104" s="83">
        <v>0</v>
      </c>
      <c r="D104" s="83">
        <v>0</v>
      </c>
      <c r="E104" s="83">
        <v>0</v>
      </c>
      <c r="F104" s="83">
        <v>0</v>
      </c>
      <c r="G104" s="63">
        <v>0</v>
      </c>
      <c r="H104" s="63">
        <v>0</v>
      </c>
      <c r="I104" s="63">
        <v>0</v>
      </c>
      <c r="J104" s="83">
        <f t="shared" si="16"/>
        <v>0</v>
      </c>
      <c r="K104" s="83">
        <v>0</v>
      </c>
      <c r="L104" s="83">
        <v>0</v>
      </c>
      <c r="N104" s="204">
        <v>0</v>
      </c>
      <c r="O104" s="18">
        <f t="shared" si="17"/>
        <v>0</v>
      </c>
    </row>
    <row r="105" spans="1:15" s="15" customFormat="1" ht="12.75" customHeight="1" x14ac:dyDescent="0.4">
      <c r="A105" s="260" t="str">
        <f>'CONTRACT TOTAL'!A105:B105</f>
        <v>FY20 Employee Classification 33.3%</v>
      </c>
      <c r="B105" s="260"/>
      <c r="C105" s="83">
        <v>0</v>
      </c>
      <c r="D105" s="83">
        <v>0</v>
      </c>
      <c r="E105" s="83">
        <v>0</v>
      </c>
      <c r="F105" s="83">
        <v>0</v>
      </c>
      <c r="G105" s="63">
        <v>0</v>
      </c>
      <c r="H105" s="63">
        <v>0</v>
      </c>
      <c r="I105" s="63">
        <v>0</v>
      </c>
      <c r="J105" s="83">
        <f t="shared" si="16"/>
        <v>0</v>
      </c>
      <c r="K105" s="83">
        <v>0</v>
      </c>
      <c r="L105" s="83">
        <v>0</v>
      </c>
      <c r="N105" s="204">
        <v>0</v>
      </c>
      <c r="O105" s="18">
        <f t="shared" si="17"/>
        <v>0</v>
      </c>
    </row>
    <row r="106" spans="1:15" s="15" customFormat="1" ht="12.75" customHeight="1" x14ac:dyDescent="0.4">
      <c r="A106" s="260" t="str">
        <f>'CONTRACT TOTAL'!A106:B106</f>
        <v>FY21 Employee Classification 42.5%</v>
      </c>
      <c r="B106" s="260"/>
      <c r="C106" s="83">
        <v>0</v>
      </c>
      <c r="D106" s="83">
        <v>0</v>
      </c>
      <c r="E106" s="83">
        <v>0</v>
      </c>
      <c r="F106" s="83">
        <v>0</v>
      </c>
      <c r="G106" s="63">
        <v>0</v>
      </c>
      <c r="H106" s="63">
        <v>0</v>
      </c>
      <c r="I106" s="63">
        <v>0</v>
      </c>
      <c r="J106" s="83">
        <f t="shared" si="16"/>
        <v>0</v>
      </c>
      <c r="K106" s="83">
        <v>0</v>
      </c>
      <c r="L106" s="83">
        <v>0</v>
      </c>
      <c r="N106" s="204">
        <v>0</v>
      </c>
      <c r="O106" s="18">
        <f t="shared" si="17"/>
        <v>0</v>
      </c>
    </row>
    <row r="107" spans="1:15" s="15" customFormat="1" ht="12.75" customHeight="1" x14ac:dyDescent="0.4">
      <c r="A107" s="260" t="str">
        <f>'CONTRACT TOTAL'!A107:B107</f>
        <v>FY21 Employee Classification 51.6%</v>
      </c>
      <c r="B107" s="260"/>
      <c r="C107" s="83">
        <v>0</v>
      </c>
      <c r="D107" s="83">
        <v>0</v>
      </c>
      <c r="E107" s="83">
        <v>0</v>
      </c>
      <c r="F107" s="83">
        <v>0</v>
      </c>
      <c r="G107" s="63">
        <v>0</v>
      </c>
      <c r="H107" s="63">
        <v>0</v>
      </c>
      <c r="I107" s="63">
        <v>0</v>
      </c>
      <c r="J107" s="83">
        <f t="shared" si="16"/>
        <v>0</v>
      </c>
      <c r="K107" s="83">
        <v>0</v>
      </c>
      <c r="L107" s="83">
        <v>0</v>
      </c>
      <c r="N107" s="204">
        <v>0</v>
      </c>
      <c r="O107" s="18">
        <f t="shared" si="17"/>
        <v>0</v>
      </c>
    </row>
    <row r="108" spans="1:15" s="15" customFormat="1" ht="12.75" customHeight="1" x14ac:dyDescent="0.4">
      <c r="A108" s="260" t="str">
        <f>'CONTRACT TOTAL'!A108:B108</f>
        <v>FY21 Employee Classification 9.7%</v>
      </c>
      <c r="B108" s="260"/>
      <c r="C108" s="83">
        <v>0</v>
      </c>
      <c r="D108" s="83">
        <v>0</v>
      </c>
      <c r="E108" s="83">
        <v>0</v>
      </c>
      <c r="F108" s="83">
        <v>0</v>
      </c>
      <c r="G108" s="63">
        <v>0</v>
      </c>
      <c r="H108" s="63">
        <v>0</v>
      </c>
      <c r="I108" s="63">
        <v>0</v>
      </c>
      <c r="J108" s="83">
        <f t="shared" si="16"/>
        <v>0</v>
      </c>
      <c r="K108" s="83">
        <v>0</v>
      </c>
      <c r="L108" s="83">
        <v>0</v>
      </c>
      <c r="N108" s="204">
        <v>0</v>
      </c>
      <c r="O108" s="18">
        <f t="shared" si="17"/>
        <v>0</v>
      </c>
    </row>
    <row r="109" spans="1:15" s="15" customFormat="1" ht="12.75" customHeight="1" x14ac:dyDescent="0.4">
      <c r="A109" s="260" t="str">
        <f>'CONTRACT TOTAL'!A109:B109</f>
        <v>FY21 Employee Classification 44.6%</v>
      </c>
      <c r="B109" s="260"/>
      <c r="C109" s="83">
        <v>0</v>
      </c>
      <c r="D109" s="83">
        <v>0</v>
      </c>
      <c r="E109" s="83">
        <v>0</v>
      </c>
      <c r="F109" s="83">
        <v>0</v>
      </c>
      <c r="G109" s="63">
        <v>0</v>
      </c>
      <c r="H109" s="63">
        <v>0</v>
      </c>
      <c r="I109" s="63">
        <v>0</v>
      </c>
      <c r="J109" s="83">
        <f t="shared" si="16"/>
        <v>0</v>
      </c>
      <c r="K109" s="83">
        <v>0</v>
      </c>
      <c r="L109" s="83">
        <v>0</v>
      </c>
      <c r="N109" s="204">
        <v>0</v>
      </c>
      <c r="O109" s="18">
        <f t="shared" si="17"/>
        <v>0</v>
      </c>
    </row>
    <row r="110" spans="1:15" s="15" customFormat="1" ht="12.75" customHeight="1" x14ac:dyDescent="0.4">
      <c r="A110" s="260" t="str">
        <f>'CONTRACT TOTAL'!A110:B110</f>
        <v>FY22 Employee Classification 39.5%</v>
      </c>
      <c r="B110" s="260"/>
      <c r="C110" s="83">
        <v>0</v>
      </c>
      <c r="D110" s="83">
        <v>0</v>
      </c>
      <c r="E110" s="83">
        <v>0</v>
      </c>
      <c r="F110" s="83">
        <v>0</v>
      </c>
      <c r="G110" s="63">
        <v>0</v>
      </c>
      <c r="H110" s="63">
        <v>0</v>
      </c>
      <c r="I110" s="63">
        <v>0</v>
      </c>
      <c r="J110" s="83">
        <f t="shared" ref="J110:J115" si="18">E110+G110+H110+I110</f>
        <v>0</v>
      </c>
      <c r="K110" s="83">
        <v>0</v>
      </c>
      <c r="L110" s="83">
        <v>0</v>
      </c>
      <c r="N110" s="204">
        <v>0</v>
      </c>
      <c r="O110" s="17">
        <f t="shared" si="17"/>
        <v>0</v>
      </c>
    </row>
    <row r="111" spans="1:15" s="15" customFormat="1" ht="12.75" customHeight="1" x14ac:dyDescent="0.4">
      <c r="A111" s="260" t="str">
        <f>'CONTRACT TOTAL'!A111:B111</f>
        <v>FY22 Employee Classification 51.7%</v>
      </c>
      <c r="B111" s="260"/>
      <c r="C111" s="83">
        <v>0</v>
      </c>
      <c r="D111" s="83">
        <v>0</v>
      </c>
      <c r="E111" s="83">
        <v>0</v>
      </c>
      <c r="F111" s="83">
        <v>0</v>
      </c>
      <c r="G111" s="63">
        <v>0</v>
      </c>
      <c r="H111" s="63">
        <v>0</v>
      </c>
      <c r="I111" s="63">
        <v>0</v>
      </c>
      <c r="J111" s="83">
        <f t="shared" si="18"/>
        <v>0</v>
      </c>
      <c r="K111" s="83">
        <v>0</v>
      </c>
      <c r="L111" s="83">
        <v>0</v>
      </c>
      <c r="N111" s="204">
        <v>0</v>
      </c>
      <c r="O111" s="17">
        <f t="shared" si="17"/>
        <v>0</v>
      </c>
    </row>
    <row r="112" spans="1:15" s="15" customFormat="1" ht="12.75" customHeight="1" x14ac:dyDescent="0.4">
      <c r="A112" s="260" t="str">
        <f>'CONTRACT TOTAL'!A112:B112</f>
        <v>FY22 Employee Classification 8.2%</v>
      </c>
      <c r="B112" s="260"/>
      <c r="C112" s="83">
        <v>0</v>
      </c>
      <c r="D112" s="83">
        <v>0</v>
      </c>
      <c r="E112" s="83">
        <v>0</v>
      </c>
      <c r="F112" s="83">
        <v>0</v>
      </c>
      <c r="G112" s="63">
        <v>0</v>
      </c>
      <c r="H112" s="63">
        <v>0</v>
      </c>
      <c r="I112" s="63">
        <v>0</v>
      </c>
      <c r="J112" s="83">
        <f t="shared" si="18"/>
        <v>0</v>
      </c>
      <c r="K112" s="83">
        <v>0</v>
      </c>
      <c r="L112" s="83">
        <v>0</v>
      </c>
      <c r="N112" s="204">
        <v>0</v>
      </c>
      <c r="O112" s="17">
        <f t="shared" si="17"/>
        <v>0</v>
      </c>
    </row>
    <row r="113" spans="1:15" s="15" customFormat="1" ht="12.75" customHeight="1" x14ac:dyDescent="0.4">
      <c r="A113" s="260" t="str">
        <f>'CONTRACT TOTAL'!A113:B113</f>
        <v>FY22 Employee Classification 33.8%</v>
      </c>
      <c r="B113" s="260"/>
      <c r="C113" s="83">
        <v>0</v>
      </c>
      <c r="D113" s="83">
        <v>0</v>
      </c>
      <c r="E113" s="83">
        <v>0</v>
      </c>
      <c r="F113" s="83">
        <v>0</v>
      </c>
      <c r="G113" s="63">
        <v>0</v>
      </c>
      <c r="H113" s="63">
        <v>0</v>
      </c>
      <c r="I113" s="63">
        <v>0</v>
      </c>
      <c r="J113" s="83">
        <f t="shared" si="18"/>
        <v>0</v>
      </c>
      <c r="K113" s="83">
        <v>0</v>
      </c>
      <c r="L113" s="83">
        <v>0</v>
      </c>
      <c r="N113" s="204">
        <v>0</v>
      </c>
      <c r="O113" s="17">
        <f t="shared" si="17"/>
        <v>0</v>
      </c>
    </row>
    <row r="114" spans="1:15" s="15" customFormat="1" ht="12.75" customHeight="1" x14ac:dyDescent="0.4">
      <c r="A114" s="260" t="str">
        <f>'CONTRACT TOTAL'!A114:B114</f>
        <v>FY22 Employee Classification 28.1%</v>
      </c>
      <c r="B114" s="260"/>
      <c r="C114" s="83">
        <v>0</v>
      </c>
      <c r="D114" s="83">
        <v>0</v>
      </c>
      <c r="E114" s="83">
        <v>0</v>
      </c>
      <c r="F114" s="83">
        <v>0</v>
      </c>
      <c r="G114" s="63">
        <v>0</v>
      </c>
      <c r="H114" s="63">
        <v>0</v>
      </c>
      <c r="I114" s="63">
        <v>0</v>
      </c>
      <c r="J114" s="83">
        <f t="shared" si="18"/>
        <v>0</v>
      </c>
      <c r="K114" s="83">
        <v>0</v>
      </c>
      <c r="L114" s="83">
        <v>0</v>
      </c>
      <c r="N114" s="204">
        <v>0</v>
      </c>
      <c r="O114" s="17">
        <f t="shared" si="17"/>
        <v>0</v>
      </c>
    </row>
    <row r="115" spans="1:15" s="15" customFormat="1" ht="12.75" customHeight="1" x14ac:dyDescent="0.4">
      <c r="A115" s="260" t="str">
        <f>'CONTRACT TOTAL'!A115:B115</f>
        <v>FY23 Employee Classification 38.5%</v>
      </c>
      <c r="B115" s="260"/>
      <c r="C115" s="194">
        <v>0</v>
      </c>
      <c r="D115" s="194">
        <v>0</v>
      </c>
      <c r="E115" s="194">
        <v>0</v>
      </c>
      <c r="F115" s="194">
        <v>0</v>
      </c>
      <c r="G115" s="204">
        <v>0</v>
      </c>
      <c r="H115" s="204">
        <v>0</v>
      </c>
      <c r="I115" s="204">
        <v>0</v>
      </c>
      <c r="J115" s="194">
        <f t="shared" si="18"/>
        <v>0</v>
      </c>
      <c r="K115" s="194">
        <v>0</v>
      </c>
      <c r="L115" s="194">
        <v>0</v>
      </c>
      <c r="N115" s="204">
        <v>0</v>
      </c>
      <c r="O115" s="17">
        <f t="shared" si="17"/>
        <v>0</v>
      </c>
    </row>
    <row r="116" spans="1:15" s="15" customFormat="1" ht="12.75" customHeight="1" x14ac:dyDescent="0.4">
      <c r="A116" s="260" t="str">
        <f>'CONTRACT TOTAL'!A116:B116</f>
        <v>FY23 Employee Classification 47.2%</v>
      </c>
      <c r="B116" s="260"/>
      <c r="C116" s="194">
        <v>0</v>
      </c>
      <c r="D116" s="194">
        <v>0</v>
      </c>
      <c r="E116" s="194">
        <v>0</v>
      </c>
      <c r="F116" s="194">
        <v>0</v>
      </c>
      <c r="G116" s="204">
        <v>0</v>
      </c>
      <c r="H116" s="204">
        <v>0</v>
      </c>
      <c r="I116" s="204">
        <v>0</v>
      </c>
      <c r="J116" s="194">
        <f t="shared" ref="J116:J119" si="19">E116+G116+H116+I116</f>
        <v>0</v>
      </c>
      <c r="K116" s="194">
        <v>0</v>
      </c>
      <c r="L116" s="194">
        <v>0</v>
      </c>
      <c r="N116" s="204">
        <v>0</v>
      </c>
      <c r="O116" s="17">
        <f t="shared" ref="O116:O119" si="20">C116-N116</f>
        <v>0</v>
      </c>
    </row>
    <row r="117" spans="1:15" s="15" customFormat="1" ht="12.75" customHeight="1" x14ac:dyDescent="0.4">
      <c r="A117" s="260" t="str">
        <f>'CONTRACT TOTAL'!A117:B117</f>
        <v>FY23 Employee Classification 9.3%</v>
      </c>
      <c r="B117" s="260"/>
      <c r="C117" s="194">
        <v>0</v>
      </c>
      <c r="D117" s="194">
        <v>0</v>
      </c>
      <c r="E117" s="194">
        <v>0</v>
      </c>
      <c r="F117" s="194">
        <v>0</v>
      </c>
      <c r="G117" s="204">
        <v>0</v>
      </c>
      <c r="H117" s="204">
        <v>0</v>
      </c>
      <c r="I117" s="204">
        <v>0</v>
      </c>
      <c r="J117" s="194">
        <f t="shared" si="19"/>
        <v>0</v>
      </c>
      <c r="K117" s="194">
        <v>0</v>
      </c>
      <c r="L117" s="194">
        <v>0</v>
      </c>
      <c r="N117" s="204">
        <v>0</v>
      </c>
      <c r="O117" s="17">
        <f t="shared" si="20"/>
        <v>0</v>
      </c>
    </row>
    <row r="118" spans="1:15" s="15" customFormat="1" ht="12.75" customHeight="1" x14ac:dyDescent="0.4">
      <c r="A118" s="260" t="str">
        <f>'CONTRACT TOTAL'!A118:B118</f>
        <v xml:space="preserve">FY23 Employee Classification </v>
      </c>
      <c r="B118" s="260"/>
      <c r="C118" s="194">
        <v>0</v>
      </c>
      <c r="D118" s="194">
        <v>0</v>
      </c>
      <c r="E118" s="194">
        <v>0</v>
      </c>
      <c r="F118" s="194">
        <v>0</v>
      </c>
      <c r="G118" s="204">
        <v>0</v>
      </c>
      <c r="H118" s="204">
        <v>0</v>
      </c>
      <c r="I118" s="204">
        <v>0</v>
      </c>
      <c r="J118" s="194">
        <f t="shared" si="19"/>
        <v>0</v>
      </c>
      <c r="K118" s="194">
        <v>0</v>
      </c>
      <c r="L118" s="194">
        <v>0</v>
      </c>
      <c r="N118" s="204">
        <v>0</v>
      </c>
      <c r="O118" s="17">
        <f t="shared" si="20"/>
        <v>0</v>
      </c>
    </row>
    <row r="119" spans="1:15" s="15" customFormat="1" ht="12.75" customHeight="1" x14ac:dyDescent="0.4">
      <c r="A119" s="260" t="str">
        <f>'CONTRACT TOTAL'!A119:B119</f>
        <v xml:space="preserve">FY23 Employee Classification </v>
      </c>
      <c r="B119" s="260"/>
      <c r="C119" s="194">
        <v>0</v>
      </c>
      <c r="D119" s="194">
        <v>0</v>
      </c>
      <c r="E119" s="194">
        <v>0</v>
      </c>
      <c r="F119" s="194">
        <v>0</v>
      </c>
      <c r="G119" s="204">
        <v>0</v>
      </c>
      <c r="H119" s="204">
        <v>0</v>
      </c>
      <c r="I119" s="204">
        <v>0</v>
      </c>
      <c r="J119" s="194">
        <f t="shared" si="19"/>
        <v>0</v>
      </c>
      <c r="K119" s="194">
        <v>0</v>
      </c>
      <c r="L119" s="194">
        <v>0</v>
      </c>
      <c r="N119" s="204">
        <v>0</v>
      </c>
      <c r="O119" s="17">
        <f t="shared" si="20"/>
        <v>0</v>
      </c>
    </row>
    <row r="120" spans="1:15" s="15" customFormat="1" ht="12.75" x14ac:dyDescent="0.4">
      <c r="A120" s="259" t="s">
        <v>54</v>
      </c>
      <c r="B120" s="259"/>
      <c r="C120" s="89">
        <f>SUM(C102:C119)</f>
        <v>0</v>
      </c>
      <c r="D120" s="198">
        <f t="shared" ref="D120:O120" si="21">SUM(D102:D119)</f>
        <v>0</v>
      </c>
      <c r="E120" s="198">
        <f t="shared" si="21"/>
        <v>0</v>
      </c>
      <c r="F120" s="198">
        <f t="shared" si="21"/>
        <v>0</v>
      </c>
      <c r="G120" s="198">
        <f t="shared" si="21"/>
        <v>0</v>
      </c>
      <c r="H120" s="198">
        <f t="shared" si="21"/>
        <v>0</v>
      </c>
      <c r="I120" s="198">
        <f t="shared" si="21"/>
        <v>0</v>
      </c>
      <c r="J120" s="198">
        <f t="shared" si="21"/>
        <v>0</v>
      </c>
      <c r="K120" s="198">
        <f t="shared" si="21"/>
        <v>0</v>
      </c>
      <c r="L120" s="198">
        <f t="shared" si="21"/>
        <v>0</v>
      </c>
      <c r="N120" s="198">
        <f t="shared" ref="N120" si="22">SUM(N102:N119)</f>
        <v>0</v>
      </c>
      <c r="O120" s="198">
        <f t="shared" si="21"/>
        <v>0</v>
      </c>
    </row>
    <row r="121" spans="1:15" s="15" customFormat="1" ht="12.75" x14ac:dyDescent="0.4">
      <c r="A121" s="267"/>
      <c r="B121" s="267"/>
      <c r="C121" s="103"/>
      <c r="D121" s="103"/>
      <c r="E121" s="103"/>
      <c r="F121" s="103"/>
      <c r="G121" s="103"/>
      <c r="H121" s="103"/>
      <c r="I121" s="103"/>
      <c r="J121" s="103"/>
      <c r="K121" s="103"/>
      <c r="L121" s="103"/>
      <c r="N121" s="182"/>
      <c r="O121" s="14"/>
    </row>
    <row r="122" spans="1:15" s="15" customFormat="1" x14ac:dyDescent="0.4">
      <c r="A122" s="266" t="s">
        <v>57</v>
      </c>
      <c r="B122" s="266"/>
      <c r="C122" s="89">
        <f>C78+C99+C120</f>
        <v>0</v>
      </c>
      <c r="D122" s="89">
        <f>D78+D99+D120</f>
        <v>0</v>
      </c>
      <c r="E122" s="89">
        <f t="shared" ref="E122:L122" si="23">E78+E99+E120</f>
        <v>0</v>
      </c>
      <c r="F122" s="89">
        <f t="shared" si="23"/>
        <v>0</v>
      </c>
      <c r="G122" s="89">
        <f t="shared" si="23"/>
        <v>0</v>
      </c>
      <c r="H122" s="89">
        <f t="shared" si="23"/>
        <v>0</v>
      </c>
      <c r="I122" s="89">
        <f t="shared" si="23"/>
        <v>0</v>
      </c>
      <c r="J122" s="89">
        <f t="shared" si="23"/>
        <v>0</v>
      </c>
      <c r="K122" s="89">
        <f t="shared" si="23"/>
        <v>0</v>
      </c>
      <c r="L122" s="89">
        <f t="shared" si="23"/>
        <v>0</v>
      </c>
      <c r="N122" s="198">
        <f t="shared" ref="N122" si="24">N78+N99+N120</f>
        <v>0</v>
      </c>
      <c r="O122" s="26">
        <f>O78+O99+O120</f>
        <v>0</v>
      </c>
    </row>
    <row r="123" spans="1:15" s="15" customFormat="1" ht="12.75" x14ac:dyDescent="0.4">
      <c r="A123" s="267"/>
      <c r="B123" s="267"/>
      <c r="C123" s="103"/>
      <c r="D123" s="103"/>
      <c r="E123" s="103"/>
      <c r="F123" s="103"/>
      <c r="G123" s="103"/>
      <c r="H123" s="103"/>
      <c r="I123" s="103"/>
      <c r="J123" s="103"/>
      <c r="K123" s="103"/>
      <c r="L123" s="103"/>
      <c r="N123" s="182"/>
      <c r="O123" s="14"/>
    </row>
    <row r="124" spans="1:15" s="15" customFormat="1" x14ac:dyDescent="0.4">
      <c r="A124" s="265" t="s">
        <v>55</v>
      </c>
      <c r="B124" s="265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  <c r="N124" s="182"/>
      <c r="O124" s="14"/>
    </row>
    <row r="125" spans="1:15" s="15" customFormat="1" ht="12.75" x14ac:dyDescent="0.4">
      <c r="A125" s="260" t="str">
        <f>'CONTRACT TOTAL'!A125:B125</f>
        <v>Travel</v>
      </c>
      <c r="B125" s="260"/>
      <c r="C125" s="83">
        <v>0</v>
      </c>
      <c r="D125" s="83">
        <v>0</v>
      </c>
      <c r="E125" s="62">
        <f>C125+'[1]Task 3-5'!E125</f>
        <v>0</v>
      </c>
      <c r="F125" s="221">
        <f>D125+'[1]Task 3-5'!F125</f>
        <v>0</v>
      </c>
      <c r="G125" s="215">
        <v>0</v>
      </c>
      <c r="H125" s="215">
        <v>0</v>
      </c>
      <c r="I125" s="63">
        <v>0</v>
      </c>
      <c r="J125" s="83">
        <f t="shared" ref="J125:J130" si="25">E125+G125+H125+I125</f>
        <v>0</v>
      </c>
      <c r="K125" s="83">
        <v>0</v>
      </c>
      <c r="L125" s="83">
        <v>0</v>
      </c>
      <c r="N125" s="222">
        <v>0</v>
      </c>
      <c r="O125" s="18">
        <f t="shared" ref="O125:O130" si="26">C125-N125</f>
        <v>0</v>
      </c>
    </row>
    <row r="126" spans="1:15" s="15" customFormat="1" ht="12.75" x14ac:dyDescent="0.4">
      <c r="A126" s="260" t="str">
        <f>'CONTRACT TOTAL'!A126:B126</f>
        <v>Equipment</v>
      </c>
      <c r="B126" s="260"/>
      <c r="C126" s="83">
        <v>0</v>
      </c>
      <c r="D126" s="83">
        <v>0</v>
      </c>
      <c r="E126" s="221">
        <f>C126+'[1]Task 3-5'!E126</f>
        <v>0</v>
      </c>
      <c r="F126" s="221">
        <f>D126+'[1]Task 3-5'!F126</f>
        <v>0</v>
      </c>
      <c r="G126" s="215">
        <v>0</v>
      </c>
      <c r="H126" s="215">
        <v>0</v>
      </c>
      <c r="I126" s="63">
        <v>0</v>
      </c>
      <c r="J126" s="83">
        <f t="shared" si="25"/>
        <v>0</v>
      </c>
      <c r="K126" s="83">
        <v>0</v>
      </c>
      <c r="L126" s="83">
        <v>0</v>
      </c>
      <c r="N126" s="222">
        <v>0</v>
      </c>
      <c r="O126" s="18">
        <f t="shared" si="26"/>
        <v>0</v>
      </c>
    </row>
    <row r="127" spans="1:15" s="15" customFormat="1" ht="12.75" x14ac:dyDescent="0.4">
      <c r="A127" s="260" t="str">
        <f>'CONTRACT TOTAL'!A127:B127</f>
        <v>Materials</v>
      </c>
      <c r="B127" s="260"/>
      <c r="C127" s="83">
        <v>0</v>
      </c>
      <c r="D127" s="83">
        <v>0</v>
      </c>
      <c r="E127" s="221">
        <f>C127+'[1]Task 3-5'!E127</f>
        <v>2062.19</v>
      </c>
      <c r="F127" s="221">
        <f>D127+'[1]Task 3-5'!F127</f>
        <v>0</v>
      </c>
      <c r="G127" s="215">
        <v>0</v>
      </c>
      <c r="H127" s="215">
        <v>0</v>
      </c>
      <c r="I127" s="63">
        <v>0</v>
      </c>
      <c r="J127" s="83">
        <f t="shared" si="25"/>
        <v>2062.19</v>
      </c>
      <c r="K127" s="83">
        <v>0</v>
      </c>
      <c r="L127" s="83">
        <v>0</v>
      </c>
      <c r="N127" s="222">
        <v>0</v>
      </c>
      <c r="O127" s="18">
        <f t="shared" si="26"/>
        <v>0</v>
      </c>
    </row>
    <row r="128" spans="1:15" s="15" customFormat="1" ht="12.75" x14ac:dyDescent="0.4">
      <c r="A128" s="260" t="str">
        <f>'CONTRACT TOTAL'!A128:B128</f>
        <v>Subcontracts</v>
      </c>
      <c r="B128" s="260"/>
      <c r="C128" s="83">
        <v>0</v>
      </c>
      <c r="D128" s="231">
        <v>45855</v>
      </c>
      <c r="E128" s="221">
        <f>C128+'[1]Task 3-5'!E128</f>
        <v>0</v>
      </c>
      <c r="F128" s="221">
        <f>D128+'[1]Task 3-5'!F128</f>
        <v>137565</v>
      </c>
      <c r="G128" s="215">
        <v>45855</v>
      </c>
      <c r="H128" s="215">
        <v>0</v>
      </c>
      <c r="I128" s="63">
        <v>0</v>
      </c>
      <c r="J128" s="83">
        <f t="shared" si="25"/>
        <v>45855</v>
      </c>
      <c r="K128" s="83">
        <v>0</v>
      </c>
      <c r="L128" s="83">
        <v>45855.5</v>
      </c>
      <c r="N128" s="231">
        <v>45855</v>
      </c>
      <c r="O128" s="18">
        <f t="shared" si="26"/>
        <v>-45855</v>
      </c>
    </row>
    <row r="129" spans="1:17" s="15" customFormat="1" ht="12.75" x14ac:dyDescent="0.4">
      <c r="A129" s="260" t="str">
        <f>'CONTRACT TOTAL'!A129:B129</f>
        <v>Miscellaneous</v>
      </c>
      <c r="B129" s="260"/>
      <c r="C129" s="83">
        <v>148.34</v>
      </c>
      <c r="D129" s="231">
        <v>500</v>
      </c>
      <c r="E129" s="221">
        <f>C129+'[1]Task 3-5'!E129</f>
        <v>3538.1699999999996</v>
      </c>
      <c r="F129" s="221">
        <f>D129+'[1]Task 3-5'!F129</f>
        <v>3500</v>
      </c>
      <c r="G129" s="215">
        <v>300</v>
      </c>
      <c r="H129" s="215">
        <v>0</v>
      </c>
      <c r="I129" s="63">
        <v>58442.52</v>
      </c>
      <c r="J129" s="83">
        <f t="shared" si="25"/>
        <v>62280.689999999995</v>
      </c>
      <c r="K129" s="83">
        <v>100000</v>
      </c>
      <c r="L129" s="83">
        <v>0</v>
      </c>
      <c r="N129" s="231">
        <v>500</v>
      </c>
      <c r="O129" s="18">
        <f t="shared" si="26"/>
        <v>-351.65999999999997</v>
      </c>
    </row>
    <row r="130" spans="1:17" s="15" customFormat="1" ht="12.75" x14ac:dyDescent="0.4">
      <c r="A130" s="260" t="str">
        <f>'CONTRACT TOTAL'!A130:B130</f>
        <v>Utilities</v>
      </c>
      <c r="B130" s="260"/>
      <c r="C130" s="83">
        <v>0</v>
      </c>
      <c r="D130" s="83">
        <v>0</v>
      </c>
      <c r="E130" s="221">
        <f>C130+'[1]Task 3-5'!E130</f>
        <v>0</v>
      </c>
      <c r="F130" s="221">
        <f>D130+'[1]Task 3-5'!F130</f>
        <v>0</v>
      </c>
      <c r="G130" s="215">
        <v>0</v>
      </c>
      <c r="H130" s="215">
        <v>0</v>
      </c>
      <c r="I130" s="63">
        <v>0</v>
      </c>
      <c r="J130" s="83">
        <f t="shared" si="25"/>
        <v>0</v>
      </c>
      <c r="K130" s="83">
        <v>0</v>
      </c>
      <c r="L130" s="83">
        <v>0</v>
      </c>
      <c r="N130" s="222">
        <v>0</v>
      </c>
      <c r="O130" s="18">
        <f t="shared" si="26"/>
        <v>0</v>
      </c>
    </row>
    <row r="131" spans="1:17" s="15" customFormat="1" x14ac:dyDescent="0.4">
      <c r="A131" s="266" t="s">
        <v>56</v>
      </c>
      <c r="B131" s="266"/>
      <c r="C131" s="89">
        <f>SUM(C125:C130)</f>
        <v>148.34</v>
      </c>
      <c r="D131" s="89">
        <f t="shared" ref="D131:L131" si="27">SUM(D125:D130)</f>
        <v>46355</v>
      </c>
      <c r="E131" s="89">
        <f t="shared" si="27"/>
        <v>5600.36</v>
      </c>
      <c r="F131" s="89">
        <f t="shared" si="27"/>
        <v>141065</v>
      </c>
      <c r="G131" s="89">
        <f t="shared" si="27"/>
        <v>46155</v>
      </c>
      <c r="H131" s="89">
        <f t="shared" si="27"/>
        <v>0</v>
      </c>
      <c r="I131" s="89">
        <f t="shared" si="27"/>
        <v>58442.52</v>
      </c>
      <c r="J131" s="89">
        <f t="shared" si="27"/>
        <v>110197.88</v>
      </c>
      <c r="K131" s="89">
        <f t="shared" si="27"/>
        <v>100000</v>
      </c>
      <c r="L131" s="89">
        <f t="shared" si="27"/>
        <v>45855.5</v>
      </c>
      <c r="N131" s="198">
        <f t="shared" ref="N131" si="28">SUM(N125:N130)</f>
        <v>46355</v>
      </c>
      <c r="O131" s="28">
        <f>SUM(O125:O130)</f>
        <v>-46206.66</v>
      </c>
    </row>
    <row r="132" spans="1:17" s="16" customFormat="1" ht="12.75" x14ac:dyDescent="0.4">
      <c r="A132" s="368"/>
      <c r="B132" s="369"/>
      <c r="C132" s="72"/>
      <c r="D132" s="73"/>
      <c r="E132" s="72"/>
      <c r="F132" s="73"/>
      <c r="G132" s="73"/>
      <c r="H132" s="73"/>
      <c r="I132" s="73"/>
      <c r="J132" s="73"/>
      <c r="K132" s="101"/>
      <c r="L132" s="73"/>
      <c r="N132" s="174"/>
      <c r="O132" s="20"/>
    </row>
    <row r="133" spans="1:17" s="15" customFormat="1" x14ac:dyDescent="0.4">
      <c r="A133" s="266" t="s">
        <v>58</v>
      </c>
      <c r="B133" s="266"/>
      <c r="C133" s="89">
        <f>C122+C131</f>
        <v>148.34</v>
      </c>
      <c r="D133" s="89">
        <f t="shared" ref="D133:J133" si="29">D122+D131</f>
        <v>46355</v>
      </c>
      <c r="E133" s="89">
        <f t="shared" si="29"/>
        <v>5600.36</v>
      </c>
      <c r="F133" s="89">
        <f t="shared" si="29"/>
        <v>141065</v>
      </c>
      <c r="G133" s="89">
        <f t="shared" si="29"/>
        <v>46155</v>
      </c>
      <c r="H133" s="89">
        <f t="shared" si="29"/>
        <v>0</v>
      </c>
      <c r="I133" s="89">
        <f t="shared" si="29"/>
        <v>58442.52</v>
      </c>
      <c r="J133" s="89">
        <f t="shared" si="29"/>
        <v>110197.88</v>
      </c>
      <c r="K133" s="89">
        <f>K122+K131</f>
        <v>100000</v>
      </c>
      <c r="L133" s="89">
        <f>L122+L131</f>
        <v>45855.5</v>
      </c>
      <c r="N133" s="198">
        <f t="shared" ref="N133" si="30">N122+N131</f>
        <v>46355</v>
      </c>
      <c r="O133" s="28">
        <f>O122+O131</f>
        <v>-46206.66</v>
      </c>
    </row>
    <row r="134" spans="1:17" s="15" customFormat="1" x14ac:dyDescent="0.4">
      <c r="A134" s="266" t="s">
        <v>44</v>
      </c>
      <c r="B134" s="266"/>
      <c r="C134" s="89">
        <v>42.42</v>
      </c>
      <c r="D134" s="225">
        <v>143</v>
      </c>
      <c r="E134" s="225">
        <f>C134+'[1]Task 3-5'!E134</f>
        <v>1601.76</v>
      </c>
      <c r="F134" s="225">
        <f>D134+'[1]Task 3-5'!F134</f>
        <v>1001</v>
      </c>
      <c r="G134" s="122">
        <v>85.8</v>
      </c>
      <c r="H134" s="122">
        <v>0</v>
      </c>
      <c r="I134" s="122">
        <v>16714.560000000001</v>
      </c>
      <c r="J134" s="89">
        <f>SUM(E134,G134,H134,I134)</f>
        <v>18402.120000000003</v>
      </c>
      <c r="K134" s="89">
        <v>28600</v>
      </c>
      <c r="L134" s="89">
        <v>0</v>
      </c>
      <c r="N134" s="225">
        <v>143</v>
      </c>
      <c r="O134" s="28">
        <f>C134-N134</f>
        <v>-100.58</v>
      </c>
    </row>
    <row r="135" spans="1:17" s="15" customFormat="1" ht="12.75" x14ac:dyDescent="0.3">
      <c r="A135" s="263" t="s">
        <v>65</v>
      </c>
      <c r="B135" s="263"/>
      <c r="C135" s="92">
        <f>(C122+C125+C127+C129)*0.286</f>
        <v>42.425239999999995</v>
      </c>
      <c r="D135" s="92">
        <f t="shared" ref="D135:J135" si="31">(D122+D125+D127+D129)*0.286</f>
        <v>143</v>
      </c>
      <c r="E135" s="92">
        <f t="shared" si="31"/>
        <v>1601.7029599999998</v>
      </c>
      <c r="F135" s="92">
        <f t="shared" si="31"/>
        <v>1000.9999999999999</v>
      </c>
      <c r="G135" s="92">
        <f t="shared" si="31"/>
        <v>85.8</v>
      </c>
      <c r="H135" s="92">
        <f t="shared" si="31"/>
        <v>0</v>
      </c>
      <c r="I135" s="92">
        <f t="shared" si="31"/>
        <v>16714.560719999998</v>
      </c>
      <c r="J135" s="92">
        <f t="shared" si="31"/>
        <v>18402.063679999999</v>
      </c>
      <c r="K135" s="92">
        <f>(K122+K125+K127+K129)*0.286</f>
        <v>28599.999999999996</v>
      </c>
      <c r="L135" s="92">
        <f>(L122+L125+L127+L129)*0.286</f>
        <v>0</v>
      </c>
      <c r="N135" s="92">
        <f>(N122+N125+N127+N129)*0.286</f>
        <v>143</v>
      </c>
      <c r="O135" s="43">
        <f>(O122+O125+O127+O129)*0.286</f>
        <v>-100.57475999999998</v>
      </c>
      <c r="Q135" s="29"/>
    </row>
    <row r="136" spans="1:17" s="23" customFormat="1" x14ac:dyDescent="0.4">
      <c r="A136" s="264" t="s">
        <v>43</v>
      </c>
      <c r="B136" s="264"/>
      <c r="C136" s="93">
        <f>C133+C134</f>
        <v>190.76</v>
      </c>
      <c r="D136" s="93">
        <f>D133+D134</f>
        <v>46498</v>
      </c>
      <c r="E136" s="93">
        <f>E133+E134</f>
        <v>7202.12</v>
      </c>
      <c r="F136" s="93">
        <f>F133+F134</f>
        <v>142066</v>
      </c>
      <c r="G136" s="93">
        <f t="shared" ref="G136:L136" si="32">G133+G134</f>
        <v>46240.800000000003</v>
      </c>
      <c r="H136" s="93">
        <f t="shared" si="32"/>
        <v>0</v>
      </c>
      <c r="I136" s="93">
        <f t="shared" si="32"/>
        <v>75157.08</v>
      </c>
      <c r="J136" s="93">
        <f t="shared" si="32"/>
        <v>128600</v>
      </c>
      <c r="K136" s="93">
        <f t="shared" si="32"/>
        <v>128600</v>
      </c>
      <c r="L136" s="93">
        <f t="shared" si="32"/>
        <v>45855.5</v>
      </c>
      <c r="N136" s="93">
        <f>N133+N134</f>
        <v>46498</v>
      </c>
      <c r="O136" s="22">
        <f>O133+O134</f>
        <v>-46307.240000000005</v>
      </c>
      <c r="Q136" s="47"/>
    </row>
    <row r="137" spans="1:17" x14ac:dyDescent="0.4">
      <c r="A137" s="64"/>
      <c r="B137" s="65"/>
      <c r="C137" s="66"/>
      <c r="D137" s="66"/>
      <c r="E137" s="66"/>
      <c r="F137" s="66"/>
      <c r="G137" s="66"/>
      <c r="H137" s="66"/>
      <c r="I137" s="66"/>
      <c r="J137" s="66"/>
      <c r="K137" s="67"/>
      <c r="L137" s="68"/>
      <c r="N137" s="15"/>
    </row>
    <row r="138" spans="1:17" x14ac:dyDescent="0.3">
      <c r="A138" s="261" t="s">
        <v>28</v>
      </c>
      <c r="B138" s="262"/>
      <c r="C138" s="262"/>
      <c r="D138" s="3"/>
      <c r="E138" s="3"/>
      <c r="F138" s="3"/>
      <c r="G138" s="4" t="s">
        <v>29</v>
      </c>
      <c r="H138" s="3"/>
      <c r="I138" s="3"/>
      <c r="J138" s="3"/>
      <c r="K138" s="3"/>
      <c r="L138" s="2"/>
    </row>
    <row r="139" spans="1:17" x14ac:dyDescent="0.4">
      <c r="A139" s="1" t="s">
        <v>22</v>
      </c>
      <c r="L139" s="84"/>
    </row>
    <row r="140" spans="1:17" x14ac:dyDescent="0.4">
      <c r="A140" s="109" t="s">
        <v>69</v>
      </c>
      <c r="B140" s="109"/>
    </row>
    <row r="142" spans="1:17" x14ac:dyDescent="0.4">
      <c r="J142" s="193"/>
    </row>
    <row r="143" spans="1:17" x14ac:dyDescent="0.4">
      <c r="C143" s="33"/>
      <c r="J143" s="200"/>
    </row>
    <row r="144" spans="1:17" x14ac:dyDescent="0.4">
      <c r="C144" s="34"/>
      <c r="J144" s="202"/>
      <c r="K144" s="202"/>
    </row>
    <row r="145" spans="3:11" x14ac:dyDescent="0.4">
      <c r="C145" s="33"/>
      <c r="E145" s="32"/>
      <c r="J145" s="202"/>
      <c r="K145" s="202"/>
    </row>
    <row r="146" spans="3:11" x14ac:dyDescent="0.4">
      <c r="C146" s="33"/>
    </row>
    <row r="147" spans="3:11" x14ac:dyDescent="0.4">
      <c r="C147" s="35"/>
    </row>
    <row r="148" spans="3:11" x14ac:dyDescent="0.4">
      <c r="C148" s="33"/>
    </row>
  </sheetData>
  <sheetProtection formatColumns="0"/>
  <mergeCells count="160">
    <mergeCell ref="A135:B135"/>
    <mergeCell ref="A136:B136"/>
    <mergeCell ref="A138:C138"/>
    <mergeCell ref="A129:B129"/>
    <mergeCell ref="A130:B130"/>
    <mergeCell ref="A131:B131"/>
    <mergeCell ref="A132:B132"/>
    <mergeCell ref="A133:B133"/>
    <mergeCell ref="A134:B134"/>
    <mergeCell ref="A123:B123"/>
    <mergeCell ref="A124:B124"/>
    <mergeCell ref="A125:B125"/>
    <mergeCell ref="A126:B126"/>
    <mergeCell ref="A127:B127"/>
    <mergeCell ref="A128:B128"/>
    <mergeCell ref="A107:B107"/>
    <mergeCell ref="A108:B108"/>
    <mergeCell ref="A109:B109"/>
    <mergeCell ref="A120:B120"/>
    <mergeCell ref="A121:B121"/>
    <mergeCell ref="A122:B122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01:B101"/>
    <mergeCell ref="A102:B102"/>
    <mergeCell ref="A103:B103"/>
    <mergeCell ref="A104:B104"/>
    <mergeCell ref="A105:B105"/>
    <mergeCell ref="A106:B106"/>
    <mergeCell ref="A89:B89"/>
    <mergeCell ref="A90:B90"/>
    <mergeCell ref="A91:B91"/>
    <mergeCell ref="A92:B92"/>
    <mergeCell ref="A99:B99"/>
    <mergeCell ref="A100:B100"/>
    <mergeCell ref="A93:B93"/>
    <mergeCell ref="A98:B98"/>
    <mergeCell ref="A94:B94"/>
    <mergeCell ref="A95:B95"/>
    <mergeCell ref="A96:B96"/>
    <mergeCell ref="A97:B97"/>
    <mergeCell ref="A83:B83"/>
    <mergeCell ref="A84:B84"/>
    <mergeCell ref="A85:B85"/>
    <mergeCell ref="A86:B86"/>
    <mergeCell ref="A87:B87"/>
    <mergeCell ref="A88:B88"/>
    <mergeCell ref="A71:B71"/>
    <mergeCell ref="A78:B78"/>
    <mergeCell ref="A79:B79"/>
    <mergeCell ref="A80:B80"/>
    <mergeCell ref="A81:B81"/>
    <mergeCell ref="A82:B82"/>
    <mergeCell ref="A72:B72"/>
    <mergeCell ref="A77:B77"/>
    <mergeCell ref="A73:B73"/>
    <mergeCell ref="A74:B74"/>
    <mergeCell ref="A75:B75"/>
    <mergeCell ref="A76:B76"/>
    <mergeCell ref="A65:B65"/>
    <mergeCell ref="A66:B66"/>
    <mergeCell ref="A67:B67"/>
    <mergeCell ref="A68:B68"/>
    <mergeCell ref="A69:B69"/>
    <mergeCell ref="A70:B70"/>
    <mergeCell ref="A59:B59"/>
    <mergeCell ref="A60:B60"/>
    <mergeCell ref="A61:B61"/>
    <mergeCell ref="A62:B62"/>
    <mergeCell ref="A63:B63"/>
    <mergeCell ref="A64:B64"/>
    <mergeCell ref="A47:B47"/>
    <mergeCell ref="A48:B48"/>
    <mergeCell ref="A49:B49"/>
    <mergeCell ref="A50:B50"/>
    <mergeCell ref="A57:B57"/>
    <mergeCell ref="A58:B58"/>
    <mergeCell ref="A41:B41"/>
    <mergeCell ref="A42:B42"/>
    <mergeCell ref="A43:B43"/>
    <mergeCell ref="A44:B44"/>
    <mergeCell ref="A45:B45"/>
    <mergeCell ref="A46:B46"/>
    <mergeCell ref="A51:B51"/>
    <mergeCell ref="A56:B56"/>
    <mergeCell ref="A52:B52"/>
    <mergeCell ref="A53:B53"/>
    <mergeCell ref="A54:B54"/>
    <mergeCell ref="A55:B55"/>
    <mergeCell ref="A29:B29"/>
    <mergeCell ref="A36:B36"/>
    <mergeCell ref="A37:B37"/>
    <mergeCell ref="A38:B38"/>
    <mergeCell ref="A39:B39"/>
    <mergeCell ref="A40:B40"/>
    <mergeCell ref="A23:B23"/>
    <mergeCell ref="A24:B24"/>
    <mergeCell ref="A25:B25"/>
    <mergeCell ref="A26:B26"/>
    <mergeCell ref="A27:B27"/>
    <mergeCell ref="A28:B28"/>
    <mergeCell ref="A30:B30"/>
    <mergeCell ref="A35:B35"/>
    <mergeCell ref="A31:B31"/>
    <mergeCell ref="A32:B32"/>
    <mergeCell ref="A33:B33"/>
    <mergeCell ref="A34:B34"/>
    <mergeCell ref="A17:B17"/>
    <mergeCell ref="A18:B18"/>
    <mergeCell ref="A19:B19"/>
    <mergeCell ref="A20:B20"/>
    <mergeCell ref="A21:B21"/>
    <mergeCell ref="A22:B22"/>
    <mergeCell ref="L12:L16"/>
    <mergeCell ref="C13:D13"/>
    <mergeCell ref="E13:F13"/>
    <mergeCell ref="G13:H13"/>
    <mergeCell ref="I13:I16"/>
    <mergeCell ref="J14:J16"/>
    <mergeCell ref="K14:K16"/>
    <mergeCell ref="B10:D11"/>
    <mergeCell ref="E10:H11"/>
    <mergeCell ref="I10:I11"/>
    <mergeCell ref="J10:K10"/>
    <mergeCell ref="J11:K11"/>
    <mergeCell ref="A12:B16"/>
    <mergeCell ref="C12:F12"/>
    <mergeCell ref="G12:I12"/>
    <mergeCell ref="J12:K13"/>
    <mergeCell ref="A7:A11"/>
    <mergeCell ref="B7:D7"/>
    <mergeCell ref="E7:I7"/>
    <mergeCell ref="J7:L7"/>
    <mergeCell ref="B8:D8"/>
    <mergeCell ref="E8:I8"/>
    <mergeCell ref="J8:L8"/>
    <mergeCell ref="B9:D9"/>
    <mergeCell ref="E9:H9"/>
    <mergeCell ref="J9:L9"/>
    <mergeCell ref="A4:D4"/>
    <mergeCell ref="E4:I4"/>
    <mergeCell ref="J4:L4"/>
    <mergeCell ref="A5:D6"/>
    <mergeCell ref="E5:I6"/>
    <mergeCell ref="J5:K5"/>
    <mergeCell ref="J6:K6"/>
    <mergeCell ref="A2:A3"/>
    <mergeCell ref="B2:B3"/>
    <mergeCell ref="C2:G3"/>
    <mergeCell ref="H2:I3"/>
    <mergeCell ref="J2:L2"/>
    <mergeCell ref="J3:L3"/>
  </mergeCells>
  <pageMargins left="0.25" right="0.25" top="0.75" bottom="0.75" header="0.3" footer="0.3"/>
  <pageSetup paperSize="5" scale="87" fitToHeight="0" orientation="landscape" horizontalDpi="1200" verticalDpi="1200" r:id="rId1"/>
  <headerFooter>
    <oddHeader>&amp;RPAGE &amp;P OF PAGES &amp;N</oddHeader>
    <oddFooter>&amp;A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0612E-C3AE-4700-A5ED-9C161EA769B2}">
  <sheetPr>
    <pageSetUpPr fitToPage="1"/>
  </sheetPr>
  <dimension ref="A1:S148"/>
  <sheetViews>
    <sheetView workbookViewId="0">
      <selection activeCell="I10" sqref="I10:I11"/>
    </sheetView>
  </sheetViews>
  <sheetFormatPr defaultColWidth="9.35546875" defaultRowHeight="13.15" outlineLevelCol="1" x14ac:dyDescent="0.4"/>
  <cols>
    <col min="1" max="1" width="21.140625" style="1" customWidth="1"/>
    <col min="2" max="2" width="34.35546875" style="1" customWidth="1"/>
    <col min="3" max="3" width="17.35546875" style="1" customWidth="1"/>
    <col min="4" max="5" width="16.140625" style="1" customWidth="1"/>
    <col min="6" max="6" width="17.35546875" style="1" customWidth="1"/>
    <col min="7" max="7" width="16.140625" style="1" customWidth="1"/>
    <col min="8" max="8" width="17.35546875" style="1" customWidth="1"/>
    <col min="9" max="10" width="16.140625" style="1" customWidth="1"/>
    <col min="11" max="11" width="14.35546875" style="1" bestFit="1" customWidth="1"/>
    <col min="12" max="12" width="16.140625" style="1" customWidth="1"/>
    <col min="13" max="13" width="9.35546875" style="1"/>
    <col min="14" max="15" width="14.35546875" style="1" hidden="1" customWidth="1" outlineLevel="1"/>
    <col min="16" max="16" width="12" style="1" bestFit="1" customWidth="1" collapsed="1"/>
    <col min="17" max="17" width="14.35546875" style="1" bestFit="1" customWidth="1"/>
    <col min="18" max="18" width="9.35546875" style="1"/>
    <col min="19" max="19" width="10.140625" style="1" bestFit="1" customWidth="1"/>
    <col min="20" max="16384" width="9.35546875" style="1"/>
  </cols>
  <sheetData>
    <row r="1" spans="1:14" s="7" customFormat="1" ht="12" customHeight="1" x14ac:dyDescent="0.4">
      <c r="I1" s="11"/>
      <c r="J1" s="9"/>
      <c r="K1" s="10"/>
      <c r="L1" s="8"/>
    </row>
    <row r="2" spans="1:14" ht="27.75" customHeight="1" x14ac:dyDescent="0.4">
      <c r="A2" s="347"/>
      <c r="B2" s="349" t="s">
        <v>32</v>
      </c>
      <c r="C2" s="351" t="s">
        <v>30</v>
      </c>
      <c r="D2" s="351"/>
      <c r="E2" s="351"/>
      <c r="F2" s="351"/>
      <c r="G2" s="351"/>
      <c r="H2" s="353" t="s">
        <v>0</v>
      </c>
      <c r="I2" s="354"/>
      <c r="J2" s="296" t="s">
        <v>23</v>
      </c>
      <c r="K2" s="297"/>
      <c r="L2" s="298"/>
    </row>
    <row r="3" spans="1:14" ht="27.75" customHeight="1" x14ac:dyDescent="0.4">
      <c r="A3" s="348"/>
      <c r="B3" s="350"/>
      <c r="C3" s="352"/>
      <c r="D3" s="352"/>
      <c r="E3" s="352"/>
      <c r="F3" s="352"/>
      <c r="G3" s="352"/>
      <c r="H3" s="355"/>
      <c r="I3" s="356"/>
      <c r="J3" s="357" t="str">
        <f>'CONTRACT TOTAL'!J3:L3</f>
        <v>09/30/2022 (22)</v>
      </c>
      <c r="K3" s="358"/>
      <c r="L3" s="359"/>
    </row>
    <row r="4" spans="1:14" ht="10.35" customHeight="1" x14ac:dyDescent="0.4">
      <c r="A4" s="296" t="s">
        <v>31</v>
      </c>
      <c r="B4" s="297"/>
      <c r="C4" s="297"/>
      <c r="D4" s="298"/>
      <c r="E4" s="296" t="s">
        <v>1</v>
      </c>
      <c r="F4" s="297"/>
      <c r="G4" s="297"/>
      <c r="H4" s="297"/>
      <c r="I4" s="298"/>
      <c r="J4" s="330" t="s">
        <v>2</v>
      </c>
      <c r="K4" s="331"/>
      <c r="L4" s="332"/>
    </row>
    <row r="5" spans="1:14" ht="9" customHeight="1" x14ac:dyDescent="0.4">
      <c r="A5" s="333" t="str">
        <f>'CONTRACT TOTAL'!A5:D6</f>
        <v>NASA/Goodard Space Flight Center, Wallops Flight Facility
NASA Contracting Officer, NAME (name@nasa.gov)</v>
      </c>
      <c r="B5" s="334"/>
      <c r="C5" s="334"/>
      <c r="D5" s="335"/>
      <c r="E5" s="282" t="str">
        <f>'CONTRACT TOTAL'!E5:I6</f>
        <v>Institutional Info</v>
      </c>
      <c r="F5" s="339"/>
      <c r="G5" s="339"/>
      <c r="H5" s="339"/>
      <c r="I5" s="339"/>
      <c r="J5" s="279" t="s">
        <v>33</v>
      </c>
      <c r="K5" s="281"/>
      <c r="L5" s="100" t="s">
        <v>34</v>
      </c>
    </row>
    <row r="6" spans="1:14" ht="25.35" customHeight="1" x14ac:dyDescent="0.55000000000000004">
      <c r="A6" s="336"/>
      <c r="B6" s="337"/>
      <c r="C6" s="337"/>
      <c r="D6" s="338"/>
      <c r="E6" s="340"/>
      <c r="F6" s="341"/>
      <c r="G6" s="341"/>
      <c r="H6" s="341"/>
      <c r="I6" s="341"/>
      <c r="J6" s="384">
        <v>241559</v>
      </c>
      <c r="K6" s="385"/>
      <c r="L6" s="88"/>
    </row>
    <row r="7" spans="1:14" ht="10.5" customHeight="1" x14ac:dyDescent="0.4">
      <c r="A7" s="276" t="s">
        <v>3</v>
      </c>
      <c r="B7" s="279" t="s">
        <v>4</v>
      </c>
      <c r="C7" s="280"/>
      <c r="D7" s="281"/>
      <c r="E7" s="279" t="s">
        <v>5</v>
      </c>
      <c r="F7" s="280"/>
      <c r="G7" s="280"/>
      <c r="H7" s="280"/>
      <c r="I7" s="281"/>
      <c r="J7" s="282" t="s">
        <v>35</v>
      </c>
      <c r="K7" s="283"/>
      <c r="L7" s="284"/>
    </row>
    <row r="8" spans="1:14" ht="25.5" customHeight="1" x14ac:dyDescent="0.55000000000000004">
      <c r="A8" s="277"/>
      <c r="B8" s="342" t="s">
        <v>42</v>
      </c>
      <c r="C8" s="343"/>
      <c r="D8" s="344"/>
      <c r="E8" s="342">
        <f>'CONTRACT TOTAL'!E8:I8</f>
        <v>0</v>
      </c>
      <c r="F8" s="343"/>
      <c r="G8" s="343"/>
      <c r="H8" s="343"/>
      <c r="I8" s="344"/>
      <c r="J8" s="386">
        <v>0</v>
      </c>
      <c r="K8" s="387"/>
      <c r="L8" s="388"/>
    </row>
    <row r="9" spans="1:14" ht="10.5" customHeight="1" x14ac:dyDescent="0.4">
      <c r="A9" s="277"/>
      <c r="B9" s="279" t="s">
        <v>6</v>
      </c>
      <c r="C9" s="280"/>
      <c r="D9" s="281"/>
      <c r="E9" s="285" t="s">
        <v>7</v>
      </c>
      <c r="F9" s="286"/>
      <c r="G9" s="286"/>
      <c r="H9" s="286"/>
      <c r="I9" s="126" t="s">
        <v>8</v>
      </c>
      <c r="J9" s="287" t="s">
        <v>9</v>
      </c>
      <c r="K9" s="288"/>
      <c r="L9" s="289"/>
    </row>
    <row r="10" spans="1:14" ht="9" customHeight="1" x14ac:dyDescent="0.4">
      <c r="A10" s="277"/>
      <c r="B10" s="376" t="s">
        <v>113</v>
      </c>
      <c r="C10" s="377"/>
      <c r="D10" s="378"/>
      <c r="E10" s="363" t="s">
        <v>66</v>
      </c>
      <c r="F10" s="283"/>
      <c r="G10" s="283"/>
      <c r="H10" s="283"/>
      <c r="I10" s="401">
        <f>'CONTRACT TOTAL'!I10:I11</f>
        <v>44847</v>
      </c>
      <c r="J10" s="285" t="s">
        <v>10</v>
      </c>
      <c r="K10" s="320"/>
      <c r="L10" s="98" t="s">
        <v>11</v>
      </c>
    </row>
    <row r="11" spans="1:14" ht="17.100000000000001" customHeight="1" x14ac:dyDescent="0.4">
      <c r="A11" s="278"/>
      <c r="B11" s="379"/>
      <c r="C11" s="380"/>
      <c r="D11" s="381"/>
      <c r="E11" s="364"/>
      <c r="F11" s="365"/>
      <c r="G11" s="365"/>
      <c r="H11" s="365"/>
      <c r="I11" s="402"/>
      <c r="J11" s="321">
        <v>0</v>
      </c>
      <c r="K11" s="322"/>
      <c r="L11" s="125">
        <v>0</v>
      </c>
    </row>
    <row r="12" spans="1:14" ht="11.25" customHeight="1" x14ac:dyDescent="0.4">
      <c r="A12" s="325" t="s">
        <v>12</v>
      </c>
      <c r="B12" s="326"/>
      <c r="C12" s="287" t="s">
        <v>13</v>
      </c>
      <c r="D12" s="288"/>
      <c r="E12" s="288"/>
      <c r="F12" s="289"/>
      <c r="G12" s="287" t="s">
        <v>14</v>
      </c>
      <c r="H12" s="288"/>
      <c r="I12" s="289"/>
      <c r="J12" s="302" t="s">
        <v>24</v>
      </c>
      <c r="K12" s="303"/>
      <c r="L12" s="276" t="s">
        <v>15</v>
      </c>
    </row>
    <row r="13" spans="1:14" ht="11.25" customHeight="1" x14ac:dyDescent="0.4">
      <c r="A13" s="327"/>
      <c r="B13" s="328"/>
      <c r="C13" s="302" t="s">
        <v>16</v>
      </c>
      <c r="D13" s="306"/>
      <c r="E13" s="287" t="s">
        <v>17</v>
      </c>
      <c r="F13" s="289"/>
      <c r="G13" s="287" t="s">
        <v>18</v>
      </c>
      <c r="H13" s="289"/>
      <c r="I13" s="290" t="s">
        <v>27</v>
      </c>
      <c r="J13" s="304"/>
      <c r="K13" s="305"/>
      <c r="L13" s="277"/>
    </row>
    <row r="14" spans="1:14" ht="11.25" customHeight="1" x14ac:dyDescent="0.4">
      <c r="A14" s="327"/>
      <c r="B14" s="329"/>
      <c r="C14" s="6" t="s">
        <v>26</v>
      </c>
      <c r="D14" s="6" t="s">
        <v>37</v>
      </c>
      <c r="E14" s="6" t="s">
        <v>39</v>
      </c>
      <c r="F14" s="6" t="s">
        <v>37</v>
      </c>
      <c r="G14" s="6"/>
      <c r="H14" s="6"/>
      <c r="I14" s="291"/>
      <c r="J14" s="307" t="s">
        <v>21</v>
      </c>
      <c r="K14" s="323" t="s">
        <v>25</v>
      </c>
      <c r="L14" s="277"/>
    </row>
    <row r="15" spans="1:14" ht="11.25" customHeight="1" x14ac:dyDescent="0.4">
      <c r="A15" s="327"/>
      <c r="B15" s="329"/>
      <c r="C15" s="5"/>
      <c r="D15" s="5"/>
      <c r="E15" s="5"/>
      <c r="F15" s="5"/>
      <c r="G15" s="27">
        <f>'CONTRACT TOTAL'!G15</f>
        <v>44856</v>
      </c>
      <c r="H15" s="27">
        <f>'CONTRACT TOTAL'!H15</f>
        <v>44887</v>
      </c>
      <c r="I15" s="291"/>
      <c r="J15" s="292"/>
      <c r="K15" s="324"/>
      <c r="L15" s="277"/>
    </row>
    <row r="16" spans="1:14" ht="11.25" customHeight="1" x14ac:dyDescent="0.4">
      <c r="A16" s="327"/>
      <c r="B16" s="329"/>
      <c r="C16" s="59" t="s">
        <v>36</v>
      </c>
      <c r="D16" s="59" t="s">
        <v>38</v>
      </c>
      <c r="E16" s="59" t="s">
        <v>40</v>
      </c>
      <c r="F16" s="59" t="s">
        <v>41</v>
      </c>
      <c r="G16" s="59" t="s">
        <v>19</v>
      </c>
      <c r="H16" s="59" t="s">
        <v>20</v>
      </c>
      <c r="I16" s="292"/>
      <c r="J16" s="292"/>
      <c r="K16" s="324"/>
      <c r="L16" s="277"/>
      <c r="N16" s="1" t="str">
        <f>'CONTRACT TOTAL'!N16</f>
        <v>Sep est</v>
      </c>
    </row>
    <row r="17" spans="1:15" s="25" customFormat="1" x14ac:dyDescent="0.4">
      <c r="A17" s="265" t="s">
        <v>46</v>
      </c>
      <c r="B17" s="265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N17" s="25" t="str">
        <f>'CONTRACT TOTAL'!N17</f>
        <v>from Oct Rpt</v>
      </c>
      <c r="O17" s="25" t="s">
        <v>67</v>
      </c>
    </row>
    <row r="18" spans="1:15" s="15" customFormat="1" ht="12.75" x14ac:dyDescent="0.4">
      <c r="A18" s="260" t="str">
        <f>'CONTRACT TOTAL'!A18:B18</f>
        <v>Position Title (Employee Classification) 1</v>
      </c>
      <c r="B18" s="260"/>
      <c r="C18" s="124">
        <v>0</v>
      </c>
      <c r="D18" s="124">
        <v>0</v>
      </c>
      <c r="E18" s="124">
        <v>0</v>
      </c>
      <c r="F18" s="124">
        <v>0</v>
      </c>
      <c r="G18" s="69"/>
      <c r="H18" s="69"/>
      <c r="I18" s="69"/>
      <c r="J18" s="124">
        <f>E18+G18+H18+I18</f>
        <v>0</v>
      </c>
      <c r="K18" s="124"/>
      <c r="L18" s="124">
        <v>0</v>
      </c>
      <c r="N18" s="14">
        <v>0</v>
      </c>
      <c r="O18" s="14">
        <f t="shared" ref="O18:O29" si="0">C18-N18</f>
        <v>0</v>
      </c>
    </row>
    <row r="19" spans="1:15" s="15" customFormat="1" ht="12.75" customHeight="1" x14ac:dyDescent="0.4">
      <c r="A19" s="260" t="str">
        <f>'CONTRACT TOTAL'!A19:B19</f>
        <v>Position Title (Employee Classification) 2</v>
      </c>
      <c r="B19" s="260"/>
      <c r="C19" s="124">
        <v>0</v>
      </c>
      <c r="D19" s="124">
        <v>0</v>
      </c>
      <c r="E19" s="124">
        <v>0</v>
      </c>
      <c r="F19" s="124">
        <v>0</v>
      </c>
      <c r="G19" s="69"/>
      <c r="H19" s="69"/>
      <c r="I19" s="69"/>
      <c r="J19" s="124">
        <f t="shared" ref="J19:J35" si="1">E19+G19+H19+I19</f>
        <v>0</v>
      </c>
      <c r="K19" s="124"/>
      <c r="L19" s="124">
        <v>0</v>
      </c>
      <c r="N19" s="14">
        <v>0</v>
      </c>
      <c r="O19" s="14">
        <f t="shared" si="0"/>
        <v>0</v>
      </c>
    </row>
    <row r="20" spans="1:15" s="15" customFormat="1" ht="12.75" customHeight="1" x14ac:dyDescent="0.4">
      <c r="A20" s="260" t="str">
        <f>'CONTRACT TOTAL'!A20:B20</f>
        <v>Position Title (Employee Classification) 3</v>
      </c>
      <c r="B20" s="260"/>
      <c r="C20" s="124">
        <v>0</v>
      </c>
      <c r="D20" s="124">
        <v>0</v>
      </c>
      <c r="E20" s="124">
        <v>0</v>
      </c>
      <c r="F20" s="124">
        <v>0</v>
      </c>
      <c r="G20" s="69"/>
      <c r="H20" s="69"/>
      <c r="I20" s="69"/>
      <c r="J20" s="124">
        <f t="shared" si="1"/>
        <v>0</v>
      </c>
      <c r="K20" s="124"/>
      <c r="L20" s="124">
        <v>0</v>
      </c>
      <c r="N20" s="14">
        <v>0</v>
      </c>
      <c r="O20" s="14">
        <f t="shared" si="0"/>
        <v>0</v>
      </c>
    </row>
    <row r="21" spans="1:15" s="15" customFormat="1" ht="12.75" x14ac:dyDescent="0.4">
      <c r="A21" s="260" t="str">
        <f>'CONTRACT TOTAL'!A21:B21</f>
        <v>Position Title (Employee Classification) 4</v>
      </c>
      <c r="B21" s="260"/>
      <c r="C21" s="124">
        <v>0</v>
      </c>
      <c r="D21" s="124">
        <v>0</v>
      </c>
      <c r="E21" s="124">
        <v>0</v>
      </c>
      <c r="F21" s="124">
        <v>0</v>
      </c>
      <c r="G21" s="69"/>
      <c r="H21" s="69"/>
      <c r="I21" s="69"/>
      <c r="J21" s="124">
        <f t="shared" si="1"/>
        <v>0</v>
      </c>
      <c r="K21" s="124"/>
      <c r="L21" s="124">
        <v>0</v>
      </c>
      <c r="N21" s="14">
        <v>0</v>
      </c>
      <c r="O21" s="14">
        <f t="shared" si="0"/>
        <v>0</v>
      </c>
    </row>
    <row r="22" spans="1:15" s="15" customFormat="1" ht="12.75" customHeight="1" x14ac:dyDescent="0.4">
      <c r="A22" s="260" t="str">
        <f>'CONTRACT TOTAL'!A22:B22</f>
        <v>Position Title (Employee Classification) 5</v>
      </c>
      <c r="B22" s="260"/>
      <c r="C22" s="124">
        <v>0</v>
      </c>
      <c r="D22" s="124">
        <v>0</v>
      </c>
      <c r="E22" s="124">
        <v>0</v>
      </c>
      <c r="F22" s="124">
        <v>0</v>
      </c>
      <c r="G22" s="69"/>
      <c r="H22" s="69"/>
      <c r="I22" s="69"/>
      <c r="J22" s="124">
        <f t="shared" si="1"/>
        <v>0</v>
      </c>
      <c r="K22" s="124"/>
      <c r="L22" s="124">
        <v>0</v>
      </c>
      <c r="N22" s="14">
        <v>0</v>
      </c>
      <c r="O22" s="14">
        <f t="shared" si="0"/>
        <v>0</v>
      </c>
    </row>
    <row r="23" spans="1:15" s="15" customFormat="1" ht="12.75" customHeight="1" x14ac:dyDescent="0.4">
      <c r="A23" s="260" t="str">
        <f>'CONTRACT TOTAL'!A23:B23</f>
        <v>Position Title (Employee Classification) 6</v>
      </c>
      <c r="B23" s="260"/>
      <c r="C23" s="124">
        <v>0</v>
      </c>
      <c r="D23" s="124">
        <v>0</v>
      </c>
      <c r="E23" s="124">
        <v>0</v>
      </c>
      <c r="F23" s="124">
        <v>0</v>
      </c>
      <c r="G23" s="69"/>
      <c r="H23" s="69"/>
      <c r="I23" s="69"/>
      <c r="J23" s="124">
        <f t="shared" si="1"/>
        <v>0</v>
      </c>
      <c r="K23" s="124"/>
      <c r="L23" s="124">
        <v>0</v>
      </c>
      <c r="N23" s="14">
        <v>0</v>
      </c>
      <c r="O23" s="14">
        <f t="shared" si="0"/>
        <v>0</v>
      </c>
    </row>
    <row r="24" spans="1:15" s="15" customFormat="1" ht="12.75" x14ac:dyDescent="0.4">
      <c r="A24" s="260" t="str">
        <f>'CONTRACT TOTAL'!A24:B24</f>
        <v>Position Title (Employee Classification) 7</v>
      </c>
      <c r="B24" s="260"/>
      <c r="C24" s="124">
        <v>0</v>
      </c>
      <c r="D24" s="124">
        <v>0</v>
      </c>
      <c r="E24" s="124">
        <v>0</v>
      </c>
      <c r="F24" s="124">
        <v>0</v>
      </c>
      <c r="G24" s="69"/>
      <c r="H24" s="69"/>
      <c r="I24" s="69"/>
      <c r="J24" s="124">
        <f t="shared" si="1"/>
        <v>0</v>
      </c>
      <c r="K24" s="124"/>
      <c r="L24" s="124">
        <v>0</v>
      </c>
      <c r="N24" s="14">
        <v>0</v>
      </c>
      <c r="O24" s="14">
        <f t="shared" si="0"/>
        <v>0</v>
      </c>
    </row>
    <row r="25" spans="1:15" s="15" customFormat="1" ht="12.75" customHeight="1" x14ac:dyDescent="0.4">
      <c r="A25" s="260" t="str">
        <f>'CONTRACT TOTAL'!A25:B25</f>
        <v>Position Title (Employee Classification) 8</v>
      </c>
      <c r="B25" s="260"/>
      <c r="C25" s="124">
        <v>0</v>
      </c>
      <c r="D25" s="124">
        <v>0</v>
      </c>
      <c r="E25" s="124">
        <v>0</v>
      </c>
      <c r="F25" s="124">
        <v>0</v>
      </c>
      <c r="G25" s="69"/>
      <c r="H25" s="69"/>
      <c r="I25" s="69"/>
      <c r="J25" s="124">
        <f t="shared" si="1"/>
        <v>0</v>
      </c>
      <c r="K25" s="124"/>
      <c r="L25" s="124">
        <v>0</v>
      </c>
      <c r="N25" s="14">
        <v>0</v>
      </c>
      <c r="O25" s="14">
        <f t="shared" si="0"/>
        <v>0</v>
      </c>
    </row>
    <row r="26" spans="1:15" s="15" customFormat="1" ht="12.75" customHeight="1" x14ac:dyDescent="0.4">
      <c r="A26" s="260" t="str">
        <f>'CONTRACT TOTAL'!A26:B26</f>
        <v>Position Title (Employee Classification) 9</v>
      </c>
      <c r="B26" s="260"/>
      <c r="C26" s="124">
        <v>0</v>
      </c>
      <c r="D26" s="124">
        <v>0</v>
      </c>
      <c r="E26" s="124">
        <v>0</v>
      </c>
      <c r="F26" s="124">
        <v>0</v>
      </c>
      <c r="G26" s="69"/>
      <c r="H26" s="69"/>
      <c r="I26" s="69"/>
      <c r="J26" s="124">
        <f t="shared" si="1"/>
        <v>0</v>
      </c>
      <c r="K26" s="124"/>
      <c r="L26" s="124">
        <v>0</v>
      </c>
      <c r="N26" s="14">
        <v>0</v>
      </c>
      <c r="O26" s="14">
        <f t="shared" si="0"/>
        <v>0</v>
      </c>
    </row>
    <row r="27" spans="1:15" s="15" customFormat="1" ht="12.75" customHeight="1" x14ac:dyDescent="0.4">
      <c r="A27" s="260" t="str">
        <f>'CONTRACT TOTAL'!A27:B27</f>
        <v>Position Title (Employee Classification) 10</v>
      </c>
      <c r="B27" s="260"/>
      <c r="C27" s="124">
        <v>0</v>
      </c>
      <c r="D27" s="124">
        <v>0</v>
      </c>
      <c r="E27" s="124">
        <v>0</v>
      </c>
      <c r="F27" s="124">
        <v>0</v>
      </c>
      <c r="G27" s="69"/>
      <c r="H27" s="69"/>
      <c r="I27" s="69"/>
      <c r="J27" s="124">
        <f t="shared" si="1"/>
        <v>0</v>
      </c>
      <c r="K27" s="124"/>
      <c r="L27" s="124">
        <v>0</v>
      </c>
      <c r="N27" s="14">
        <v>0</v>
      </c>
      <c r="O27" s="14">
        <f t="shared" si="0"/>
        <v>0</v>
      </c>
    </row>
    <row r="28" spans="1:15" s="15" customFormat="1" ht="12.75" customHeight="1" x14ac:dyDescent="0.4">
      <c r="A28" s="260" t="str">
        <f>'CONTRACT TOTAL'!A28:B28</f>
        <v>Position Title (Employee Classification) 11</v>
      </c>
      <c r="B28" s="260"/>
      <c r="C28" s="124">
        <v>0</v>
      </c>
      <c r="D28" s="124">
        <v>0</v>
      </c>
      <c r="E28" s="124">
        <v>0</v>
      </c>
      <c r="F28" s="124">
        <v>0</v>
      </c>
      <c r="G28" s="69"/>
      <c r="H28" s="69"/>
      <c r="I28" s="69"/>
      <c r="J28" s="124">
        <f t="shared" si="1"/>
        <v>0</v>
      </c>
      <c r="K28" s="124"/>
      <c r="L28" s="124">
        <v>0</v>
      </c>
      <c r="N28" s="14">
        <v>0</v>
      </c>
      <c r="O28" s="14">
        <f t="shared" si="0"/>
        <v>0</v>
      </c>
    </row>
    <row r="29" spans="1:15" s="15" customFormat="1" ht="12.75" customHeight="1" x14ac:dyDescent="0.4">
      <c r="A29" s="260" t="str">
        <f>'CONTRACT TOTAL'!A29:B29</f>
        <v>Position Title (Employee Classification) 12</v>
      </c>
      <c r="B29" s="260"/>
      <c r="C29" s="124">
        <v>0</v>
      </c>
      <c r="D29" s="124">
        <v>0</v>
      </c>
      <c r="E29" s="124">
        <v>0</v>
      </c>
      <c r="F29" s="124">
        <v>0</v>
      </c>
      <c r="G29" s="69"/>
      <c r="H29" s="69"/>
      <c r="I29" s="69"/>
      <c r="J29" s="147">
        <f t="shared" si="1"/>
        <v>0</v>
      </c>
      <c r="K29" s="124"/>
      <c r="L29" s="124">
        <v>0</v>
      </c>
      <c r="N29" s="14">
        <v>0</v>
      </c>
      <c r="O29" s="14">
        <f t="shared" si="0"/>
        <v>0</v>
      </c>
    </row>
    <row r="30" spans="1:15" s="15" customFormat="1" ht="12.75" customHeight="1" x14ac:dyDescent="0.4">
      <c r="A30" s="260" t="str">
        <f>'CONTRACT TOTAL'!A30:B30</f>
        <v>Position Title (Employee Classification) 13</v>
      </c>
      <c r="B30" s="260"/>
      <c r="C30" s="124">
        <v>0</v>
      </c>
      <c r="D30" s="124">
        <v>0</v>
      </c>
      <c r="E30" s="124">
        <v>0</v>
      </c>
      <c r="F30" s="124">
        <v>0</v>
      </c>
      <c r="G30" s="69"/>
      <c r="H30" s="69"/>
      <c r="I30" s="69"/>
      <c r="J30" s="147">
        <f t="shared" si="1"/>
        <v>0</v>
      </c>
      <c r="K30" s="124"/>
      <c r="L30" s="124">
        <v>0</v>
      </c>
      <c r="N30" s="14"/>
      <c r="O30" s="14"/>
    </row>
    <row r="31" spans="1:15" s="15" customFormat="1" ht="12.75" customHeight="1" x14ac:dyDescent="0.4">
      <c r="A31" s="260" t="str">
        <f>'CONTRACT TOTAL'!A31:B31</f>
        <v>Position Title (Employee Classification) 14</v>
      </c>
      <c r="B31" s="260"/>
      <c r="C31" s="147">
        <v>0</v>
      </c>
      <c r="D31" s="147">
        <v>0</v>
      </c>
      <c r="E31" s="147">
        <v>0</v>
      </c>
      <c r="F31" s="147">
        <v>0</v>
      </c>
      <c r="G31" s="69"/>
      <c r="H31" s="69"/>
      <c r="I31" s="69"/>
      <c r="J31" s="147">
        <f t="shared" si="1"/>
        <v>0</v>
      </c>
      <c r="K31" s="147"/>
      <c r="L31" s="147">
        <v>0</v>
      </c>
      <c r="N31" s="13"/>
      <c r="O31" s="13"/>
    </row>
    <row r="32" spans="1:15" s="15" customFormat="1" ht="12.75" customHeight="1" x14ac:dyDescent="0.4">
      <c r="A32" s="260" t="str">
        <f>'CONTRACT TOTAL'!A32:B32</f>
        <v>Position Title (Employee Classification) 15</v>
      </c>
      <c r="B32" s="260"/>
      <c r="C32" s="147">
        <v>0</v>
      </c>
      <c r="D32" s="147">
        <v>0</v>
      </c>
      <c r="E32" s="147">
        <v>0</v>
      </c>
      <c r="F32" s="147">
        <v>0</v>
      </c>
      <c r="G32" s="69"/>
      <c r="H32" s="69"/>
      <c r="I32" s="69"/>
      <c r="J32" s="147">
        <f t="shared" si="1"/>
        <v>0</v>
      </c>
      <c r="K32" s="147"/>
      <c r="L32" s="147">
        <v>0</v>
      </c>
      <c r="N32" s="13"/>
      <c r="O32" s="13"/>
    </row>
    <row r="33" spans="1:15" s="15" customFormat="1" ht="12.75" customHeight="1" x14ac:dyDescent="0.4">
      <c r="A33" s="260" t="str">
        <f>'CONTRACT TOTAL'!A33:B33</f>
        <v>Position Title (Employee Classification) 16</v>
      </c>
      <c r="B33" s="260"/>
      <c r="C33" s="147">
        <v>0</v>
      </c>
      <c r="D33" s="147">
        <v>0</v>
      </c>
      <c r="E33" s="147">
        <v>0</v>
      </c>
      <c r="F33" s="147">
        <v>0</v>
      </c>
      <c r="G33" s="69">
        <v>0</v>
      </c>
      <c r="H33" s="69">
        <v>0</v>
      </c>
      <c r="I33" s="69">
        <v>0</v>
      </c>
      <c r="J33" s="147">
        <f t="shared" si="1"/>
        <v>0</v>
      </c>
      <c r="K33" s="147">
        <v>0</v>
      </c>
      <c r="L33" s="147">
        <v>0</v>
      </c>
      <c r="N33" s="13">
        <v>0</v>
      </c>
      <c r="O33" s="13"/>
    </row>
    <row r="34" spans="1:15" s="15" customFormat="1" ht="12.75" customHeight="1" x14ac:dyDescent="0.4">
      <c r="A34" s="260" t="str">
        <f>'CONTRACT TOTAL'!A34:B34</f>
        <v>Position Title (Employee Classification) 17</v>
      </c>
      <c r="B34" s="260"/>
      <c r="C34" s="147">
        <v>0</v>
      </c>
      <c r="D34" s="147">
        <v>0</v>
      </c>
      <c r="E34" s="147">
        <v>0</v>
      </c>
      <c r="F34" s="147">
        <v>0</v>
      </c>
      <c r="G34" s="69">
        <v>0</v>
      </c>
      <c r="H34" s="69">
        <v>0</v>
      </c>
      <c r="I34" s="69">
        <v>0</v>
      </c>
      <c r="J34" s="147">
        <f t="shared" si="1"/>
        <v>0</v>
      </c>
      <c r="K34" s="147">
        <v>0</v>
      </c>
      <c r="L34" s="147">
        <v>0</v>
      </c>
      <c r="N34" s="13">
        <v>0</v>
      </c>
      <c r="O34" s="13"/>
    </row>
    <row r="35" spans="1:15" s="15" customFormat="1" ht="12.75" x14ac:dyDescent="0.4">
      <c r="A35" s="260" t="str">
        <f>'CONTRACT TOTAL'!A35:B35</f>
        <v>Position Title (Employee Classification) 18</v>
      </c>
      <c r="B35" s="260"/>
      <c r="C35" s="124">
        <v>0</v>
      </c>
      <c r="D35" s="124">
        <v>0</v>
      </c>
      <c r="E35" s="124">
        <v>0</v>
      </c>
      <c r="F35" s="124">
        <v>0</v>
      </c>
      <c r="G35" s="69"/>
      <c r="H35" s="69"/>
      <c r="I35" s="69"/>
      <c r="J35" s="147">
        <f t="shared" si="1"/>
        <v>0</v>
      </c>
      <c r="K35" s="124"/>
      <c r="L35" s="124">
        <v>0</v>
      </c>
      <c r="N35" s="13"/>
      <c r="O35" s="13"/>
    </row>
    <row r="36" spans="1:15" s="15" customFormat="1" ht="12.75" x14ac:dyDescent="0.4">
      <c r="A36" s="259" t="s">
        <v>47</v>
      </c>
      <c r="B36" s="259"/>
      <c r="C36" s="90">
        <f>SUM(C18:C35)</f>
        <v>0</v>
      </c>
      <c r="D36" s="90">
        <f t="shared" ref="D36:N36" si="2">SUM(D18:D35)</f>
        <v>0</v>
      </c>
      <c r="E36" s="90">
        <f t="shared" si="2"/>
        <v>0</v>
      </c>
      <c r="F36" s="90">
        <f t="shared" si="2"/>
        <v>0</v>
      </c>
      <c r="G36" s="90">
        <f t="shared" si="2"/>
        <v>0</v>
      </c>
      <c r="H36" s="90">
        <f t="shared" si="2"/>
        <v>0</v>
      </c>
      <c r="I36" s="90">
        <f t="shared" si="2"/>
        <v>0</v>
      </c>
      <c r="J36" s="90">
        <f t="shared" si="2"/>
        <v>0</v>
      </c>
      <c r="K36" s="90">
        <f t="shared" si="2"/>
        <v>0</v>
      </c>
      <c r="L36" s="90">
        <f t="shared" si="2"/>
        <v>0</v>
      </c>
      <c r="N36" s="90">
        <f t="shared" si="2"/>
        <v>0</v>
      </c>
      <c r="O36" s="24">
        <f>SUM(O18:O29)</f>
        <v>0</v>
      </c>
    </row>
    <row r="37" spans="1:15" s="15" customFormat="1" ht="12.75" x14ac:dyDescent="0.4">
      <c r="A37" s="260"/>
      <c r="B37" s="260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N37" s="14"/>
      <c r="O37" s="14"/>
    </row>
    <row r="38" spans="1:15" s="25" customFormat="1" x14ac:dyDescent="0.4">
      <c r="A38" s="265" t="s">
        <v>48</v>
      </c>
      <c r="B38" s="265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N38" s="14"/>
      <c r="O38" s="14"/>
    </row>
    <row r="39" spans="1:15" s="15" customFormat="1" ht="12.75" customHeight="1" x14ac:dyDescent="0.4">
      <c r="A39" s="260" t="str">
        <f>'CONTRACT TOTAL'!A39:B39</f>
        <v>Position Title (Employee Classification) 1</v>
      </c>
      <c r="B39" s="260"/>
      <c r="C39" s="124">
        <v>0</v>
      </c>
      <c r="D39" s="124">
        <v>0</v>
      </c>
      <c r="E39" s="124">
        <v>0</v>
      </c>
      <c r="F39" s="124">
        <v>0</v>
      </c>
      <c r="G39" s="69"/>
      <c r="H39" s="69"/>
      <c r="I39" s="69"/>
      <c r="J39" s="124">
        <f>E39+G39+H39+I39</f>
        <v>0</v>
      </c>
      <c r="K39" s="124"/>
      <c r="L39" s="124">
        <v>0</v>
      </c>
      <c r="N39" s="13">
        <v>0</v>
      </c>
      <c r="O39" s="14">
        <f t="shared" ref="O39:O51" si="3">C39-N39</f>
        <v>0</v>
      </c>
    </row>
    <row r="40" spans="1:15" s="15" customFormat="1" ht="12.75" customHeight="1" x14ac:dyDescent="0.4">
      <c r="A40" s="260" t="str">
        <f>'CONTRACT TOTAL'!A40:B40</f>
        <v>Position Title (Employee Classification) 2</v>
      </c>
      <c r="B40" s="260"/>
      <c r="C40" s="124">
        <v>0</v>
      </c>
      <c r="D40" s="124">
        <v>0</v>
      </c>
      <c r="E40" s="124">
        <v>0</v>
      </c>
      <c r="F40" s="124">
        <v>0</v>
      </c>
      <c r="G40" s="69"/>
      <c r="H40" s="69"/>
      <c r="I40" s="69"/>
      <c r="J40" s="124">
        <f t="shared" ref="J40:J56" si="4">E40+G40+H40+I40</f>
        <v>0</v>
      </c>
      <c r="K40" s="124"/>
      <c r="L40" s="124">
        <v>0</v>
      </c>
      <c r="N40" s="13">
        <v>0</v>
      </c>
      <c r="O40" s="14">
        <f t="shared" si="3"/>
        <v>0</v>
      </c>
    </row>
    <row r="41" spans="1:15" s="15" customFormat="1" ht="12.75" customHeight="1" x14ac:dyDescent="0.4">
      <c r="A41" s="260" t="str">
        <f>'CONTRACT TOTAL'!A41:B41</f>
        <v>Position Title (Employee Classification) 3</v>
      </c>
      <c r="B41" s="260"/>
      <c r="C41" s="124">
        <v>0</v>
      </c>
      <c r="D41" s="124">
        <v>0</v>
      </c>
      <c r="E41" s="124">
        <v>0</v>
      </c>
      <c r="F41" s="124">
        <v>0</v>
      </c>
      <c r="G41" s="69"/>
      <c r="H41" s="69"/>
      <c r="I41" s="69"/>
      <c r="J41" s="124">
        <f t="shared" si="4"/>
        <v>0</v>
      </c>
      <c r="K41" s="124"/>
      <c r="L41" s="124">
        <v>0</v>
      </c>
      <c r="N41" s="13">
        <v>0</v>
      </c>
      <c r="O41" s="14">
        <f t="shared" si="3"/>
        <v>0</v>
      </c>
    </row>
    <row r="42" spans="1:15" s="15" customFormat="1" ht="12.75" x14ac:dyDescent="0.4">
      <c r="A42" s="260" t="str">
        <f>'CONTRACT TOTAL'!A42:B42</f>
        <v>Position Title (Employee Classification) 4</v>
      </c>
      <c r="B42" s="260"/>
      <c r="C42" s="124">
        <v>0</v>
      </c>
      <c r="D42" s="124">
        <v>0</v>
      </c>
      <c r="E42" s="124">
        <v>0</v>
      </c>
      <c r="F42" s="124">
        <v>0</v>
      </c>
      <c r="G42" s="69"/>
      <c r="H42" s="69"/>
      <c r="I42" s="69"/>
      <c r="J42" s="124">
        <f t="shared" si="4"/>
        <v>0</v>
      </c>
      <c r="K42" s="124"/>
      <c r="L42" s="124">
        <v>0</v>
      </c>
      <c r="N42" s="13">
        <v>0</v>
      </c>
      <c r="O42" s="14">
        <f t="shared" si="3"/>
        <v>0</v>
      </c>
    </row>
    <row r="43" spans="1:15" s="15" customFormat="1" ht="12.75" customHeight="1" x14ac:dyDescent="0.4">
      <c r="A43" s="260" t="str">
        <f>'CONTRACT TOTAL'!A43:B43</f>
        <v>Position Title (Employee Classification) 5</v>
      </c>
      <c r="B43" s="260"/>
      <c r="C43" s="124">
        <v>0</v>
      </c>
      <c r="D43" s="124">
        <v>0</v>
      </c>
      <c r="E43" s="124">
        <v>0</v>
      </c>
      <c r="F43" s="124">
        <v>0</v>
      </c>
      <c r="G43" s="69"/>
      <c r="H43" s="69"/>
      <c r="I43" s="69"/>
      <c r="J43" s="124">
        <f t="shared" si="4"/>
        <v>0</v>
      </c>
      <c r="K43" s="124"/>
      <c r="L43" s="124">
        <v>0</v>
      </c>
      <c r="N43" s="13">
        <v>0</v>
      </c>
      <c r="O43" s="14">
        <f t="shared" si="3"/>
        <v>0</v>
      </c>
    </row>
    <row r="44" spans="1:15" s="15" customFormat="1" ht="12.75" customHeight="1" x14ac:dyDescent="0.4">
      <c r="A44" s="260" t="str">
        <f>'CONTRACT TOTAL'!A44:B44</f>
        <v>Position Title (Employee Classification) 6</v>
      </c>
      <c r="B44" s="260"/>
      <c r="C44" s="124">
        <v>0</v>
      </c>
      <c r="D44" s="124">
        <v>0</v>
      </c>
      <c r="E44" s="124">
        <v>0</v>
      </c>
      <c r="F44" s="124">
        <v>0</v>
      </c>
      <c r="G44" s="69"/>
      <c r="H44" s="69"/>
      <c r="I44" s="69"/>
      <c r="J44" s="124">
        <f t="shared" si="4"/>
        <v>0</v>
      </c>
      <c r="K44" s="124"/>
      <c r="L44" s="124">
        <v>0</v>
      </c>
      <c r="N44" s="13">
        <v>0</v>
      </c>
      <c r="O44" s="14">
        <f t="shared" si="3"/>
        <v>0</v>
      </c>
    </row>
    <row r="45" spans="1:15" s="15" customFormat="1" ht="12.75" x14ac:dyDescent="0.4">
      <c r="A45" s="260" t="str">
        <f>'CONTRACT TOTAL'!A45:B45</f>
        <v>Position Title (Employee Classification) 7</v>
      </c>
      <c r="B45" s="260"/>
      <c r="C45" s="124">
        <v>0</v>
      </c>
      <c r="D45" s="124">
        <v>0</v>
      </c>
      <c r="E45" s="124">
        <v>0</v>
      </c>
      <c r="F45" s="124">
        <v>0</v>
      </c>
      <c r="G45" s="69"/>
      <c r="H45" s="69"/>
      <c r="I45" s="69"/>
      <c r="J45" s="124">
        <f t="shared" si="4"/>
        <v>0</v>
      </c>
      <c r="K45" s="124"/>
      <c r="L45" s="124">
        <v>0</v>
      </c>
      <c r="N45" s="13">
        <v>0</v>
      </c>
      <c r="O45" s="14">
        <f t="shared" si="3"/>
        <v>0</v>
      </c>
    </row>
    <row r="46" spans="1:15" s="15" customFormat="1" ht="12.75" customHeight="1" x14ac:dyDescent="0.4">
      <c r="A46" s="260" t="str">
        <f>'CONTRACT TOTAL'!A46:B46</f>
        <v>Position Title (Employee Classification) 8</v>
      </c>
      <c r="B46" s="260"/>
      <c r="C46" s="124">
        <v>0</v>
      </c>
      <c r="D46" s="124">
        <v>0</v>
      </c>
      <c r="E46" s="124">
        <v>0</v>
      </c>
      <c r="F46" s="124">
        <v>0</v>
      </c>
      <c r="G46" s="69"/>
      <c r="H46" s="69"/>
      <c r="I46" s="69"/>
      <c r="J46" s="124">
        <f t="shared" si="4"/>
        <v>0</v>
      </c>
      <c r="K46" s="124"/>
      <c r="L46" s="124">
        <v>0</v>
      </c>
      <c r="N46" s="13">
        <v>0</v>
      </c>
      <c r="O46" s="14">
        <f t="shared" si="3"/>
        <v>0</v>
      </c>
    </row>
    <row r="47" spans="1:15" s="15" customFormat="1" ht="12.75" customHeight="1" x14ac:dyDescent="0.4">
      <c r="A47" s="260" t="str">
        <f>'CONTRACT TOTAL'!A47:B47</f>
        <v>Position Title (Employee Classification) 9</v>
      </c>
      <c r="B47" s="260"/>
      <c r="C47" s="124">
        <v>0</v>
      </c>
      <c r="D47" s="124">
        <v>0</v>
      </c>
      <c r="E47" s="124">
        <v>0</v>
      </c>
      <c r="F47" s="124">
        <v>0</v>
      </c>
      <c r="G47" s="69"/>
      <c r="H47" s="69"/>
      <c r="I47" s="69"/>
      <c r="J47" s="124">
        <f t="shared" si="4"/>
        <v>0</v>
      </c>
      <c r="K47" s="124"/>
      <c r="L47" s="124">
        <v>0</v>
      </c>
      <c r="N47" s="13">
        <v>0</v>
      </c>
      <c r="O47" s="14">
        <f t="shared" si="3"/>
        <v>0</v>
      </c>
    </row>
    <row r="48" spans="1:15" s="15" customFormat="1" ht="12.75" customHeight="1" x14ac:dyDescent="0.4">
      <c r="A48" s="260" t="str">
        <f>'CONTRACT TOTAL'!A48:B48</f>
        <v>Position Title (Employee Classification) 10</v>
      </c>
      <c r="B48" s="260"/>
      <c r="C48" s="124">
        <v>0</v>
      </c>
      <c r="D48" s="124">
        <v>0</v>
      </c>
      <c r="E48" s="124">
        <v>0</v>
      </c>
      <c r="F48" s="124">
        <v>0</v>
      </c>
      <c r="G48" s="69"/>
      <c r="H48" s="69"/>
      <c r="I48" s="69"/>
      <c r="J48" s="124">
        <f t="shared" si="4"/>
        <v>0</v>
      </c>
      <c r="K48" s="124"/>
      <c r="L48" s="124">
        <v>0</v>
      </c>
      <c r="N48" s="13">
        <v>0</v>
      </c>
      <c r="O48" s="14">
        <f t="shared" si="3"/>
        <v>0</v>
      </c>
    </row>
    <row r="49" spans="1:15" s="15" customFormat="1" ht="12.75" customHeight="1" x14ac:dyDescent="0.4">
      <c r="A49" s="260" t="str">
        <f>'CONTRACT TOTAL'!A49:B49</f>
        <v>Position Title (Employee Classification) 11</v>
      </c>
      <c r="B49" s="260"/>
      <c r="C49" s="124">
        <v>0</v>
      </c>
      <c r="D49" s="124">
        <v>0</v>
      </c>
      <c r="E49" s="124">
        <v>0</v>
      </c>
      <c r="F49" s="124">
        <v>0</v>
      </c>
      <c r="G49" s="69"/>
      <c r="H49" s="69"/>
      <c r="I49" s="69"/>
      <c r="J49" s="124">
        <f t="shared" si="4"/>
        <v>0</v>
      </c>
      <c r="K49" s="124"/>
      <c r="L49" s="124">
        <v>0</v>
      </c>
      <c r="N49" s="13">
        <v>0</v>
      </c>
      <c r="O49" s="14">
        <f t="shared" si="3"/>
        <v>0</v>
      </c>
    </row>
    <row r="50" spans="1:15" s="15" customFormat="1" ht="12.75" customHeight="1" x14ac:dyDescent="0.4">
      <c r="A50" s="260" t="str">
        <f>'CONTRACT TOTAL'!A50:B50</f>
        <v>Position Title (Employee Classification) 12</v>
      </c>
      <c r="B50" s="260"/>
      <c r="C50" s="124">
        <v>0</v>
      </c>
      <c r="D50" s="124">
        <v>0</v>
      </c>
      <c r="E50" s="124">
        <v>0</v>
      </c>
      <c r="F50" s="124">
        <v>0</v>
      </c>
      <c r="G50" s="69"/>
      <c r="H50" s="69"/>
      <c r="I50" s="69"/>
      <c r="J50" s="124">
        <f t="shared" si="4"/>
        <v>0</v>
      </c>
      <c r="K50" s="124"/>
      <c r="L50" s="124">
        <v>0</v>
      </c>
      <c r="N50" s="13">
        <v>0</v>
      </c>
      <c r="O50" s="14">
        <f t="shared" si="3"/>
        <v>0</v>
      </c>
    </row>
    <row r="51" spans="1:15" s="15" customFormat="1" ht="12.75" customHeight="1" x14ac:dyDescent="0.4">
      <c r="A51" s="260" t="str">
        <f>'CONTRACT TOTAL'!A51:B51</f>
        <v>Position Title (Employee Classification) 13</v>
      </c>
      <c r="B51" s="260"/>
      <c r="C51" s="124">
        <v>0</v>
      </c>
      <c r="D51" s="124">
        <v>0</v>
      </c>
      <c r="E51" s="124">
        <v>0</v>
      </c>
      <c r="F51" s="124">
        <v>0</v>
      </c>
      <c r="G51" s="69"/>
      <c r="H51" s="69"/>
      <c r="I51" s="69"/>
      <c r="J51" s="124">
        <f t="shared" si="4"/>
        <v>0</v>
      </c>
      <c r="K51" s="124"/>
      <c r="L51" s="124">
        <v>0</v>
      </c>
      <c r="N51" s="14">
        <v>0</v>
      </c>
      <c r="O51" s="14">
        <f t="shared" si="3"/>
        <v>0</v>
      </c>
    </row>
    <row r="52" spans="1:15" s="15" customFormat="1" ht="12.75" customHeight="1" x14ac:dyDescent="0.4">
      <c r="A52" s="260" t="str">
        <f>'CONTRACT TOTAL'!A52:B52</f>
        <v>Position Title (Employee Classification) 14</v>
      </c>
      <c r="B52" s="260"/>
      <c r="C52" s="147">
        <v>0</v>
      </c>
      <c r="D52" s="147">
        <v>0</v>
      </c>
      <c r="E52" s="147">
        <v>0</v>
      </c>
      <c r="F52" s="147">
        <v>0</v>
      </c>
      <c r="G52" s="69"/>
      <c r="H52" s="69"/>
      <c r="I52" s="69"/>
      <c r="J52" s="147">
        <f t="shared" si="4"/>
        <v>0</v>
      </c>
      <c r="K52" s="147"/>
      <c r="L52" s="147">
        <v>0</v>
      </c>
      <c r="N52" s="13"/>
      <c r="O52" s="13"/>
    </row>
    <row r="53" spans="1:15" s="15" customFormat="1" ht="12.75" customHeight="1" x14ac:dyDescent="0.4">
      <c r="A53" s="260" t="str">
        <f>'CONTRACT TOTAL'!A53:B53</f>
        <v>Position Title (Employee Classification) 15</v>
      </c>
      <c r="B53" s="260"/>
      <c r="C53" s="147">
        <v>0</v>
      </c>
      <c r="D53" s="147">
        <v>0</v>
      </c>
      <c r="E53" s="147">
        <v>0</v>
      </c>
      <c r="F53" s="147">
        <v>0</v>
      </c>
      <c r="G53" s="69"/>
      <c r="H53" s="69"/>
      <c r="I53" s="69"/>
      <c r="J53" s="147">
        <f t="shared" si="4"/>
        <v>0</v>
      </c>
      <c r="K53" s="147"/>
      <c r="L53" s="147">
        <v>0</v>
      </c>
      <c r="N53" s="13"/>
      <c r="O53" s="13"/>
    </row>
    <row r="54" spans="1:15" s="15" customFormat="1" ht="12.75" customHeight="1" x14ac:dyDescent="0.4">
      <c r="A54" s="260" t="str">
        <f>'CONTRACT TOTAL'!A54:B54</f>
        <v>Position Title (Employee Classification) 16</v>
      </c>
      <c r="B54" s="260"/>
      <c r="C54" s="147">
        <v>0</v>
      </c>
      <c r="D54" s="147">
        <v>0</v>
      </c>
      <c r="E54" s="147">
        <v>0</v>
      </c>
      <c r="F54" s="147">
        <v>0</v>
      </c>
      <c r="G54" s="69"/>
      <c r="H54" s="69"/>
      <c r="I54" s="69"/>
      <c r="J54" s="147">
        <f t="shared" si="4"/>
        <v>0</v>
      </c>
      <c r="K54" s="147"/>
      <c r="L54" s="147">
        <v>0</v>
      </c>
      <c r="N54" s="13"/>
      <c r="O54" s="13"/>
    </row>
    <row r="55" spans="1:15" s="15" customFormat="1" ht="12.75" customHeight="1" x14ac:dyDescent="0.4">
      <c r="A55" s="260" t="str">
        <f>'CONTRACT TOTAL'!A55:B55</f>
        <v>Position Title (Employee Classification) 17</v>
      </c>
      <c r="B55" s="260"/>
      <c r="C55" s="147">
        <v>0</v>
      </c>
      <c r="D55" s="147">
        <v>0</v>
      </c>
      <c r="E55" s="147">
        <v>0</v>
      </c>
      <c r="F55" s="147">
        <v>0</v>
      </c>
      <c r="G55" s="69"/>
      <c r="H55" s="69"/>
      <c r="I55" s="69"/>
      <c r="J55" s="147">
        <f t="shared" si="4"/>
        <v>0</v>
      </c>
      <c r="K55" s="147"/>
      <c r="L55" s="147">
        <v>0</v>
      </c>
      <c r="N55" s="13"/>
      <c r="O55" s="13"/>
    </row>
    <row r="56" spans="1:15" s="15" customFormat="1" ht="12.75" x14ac:dyDescent="0.4">
      <c r="A56" s="260" t="str">
        <f>'CONTRACT TOTAL'!A56:B56</f>
        <v>Position Title (Employee Classification) 18</v>
      </c>
      <c r="B56" s="260"/>
      <c r="C56" s="124">
        <v>0</v>
      </c>
      <c r="D56" s="124">
        <v>0</v>
      </c>
      <c r="E56" s="124">
        <v>0</v>
      </c>
      <c r="F56" s="124">
        <v>0</v>
      </c>
      <c r="G56" s="69"/>
      <c r="H56" s="69"/>
      <c r="I56" s="69"/>
      <c r="J56" s="124">
        <f t="shared" si="4"/>
        <v>0</v>
      </c>
      <c r="K56" s="124"/>
      <c r="L56" s="124">
        <v>0</v>
      </c>
      <c r="N56" s="13"/>
      <c r="O56" s="13"/>
    </row>
    <row r="57" spans="1:15" s="15" customFormat="1" ht="12.75" x14ac:dyDescent="0.4">
      <c r="A57" s="259" t="s">
        <v>47</v>
      </c>
      <c r="B57" s="259"/>
      <c r="C57" s="90">
        <f>SUM(C39:C56)</f>
        <v>0</v>
      </c>
      <c r="D57" s="90">
        <f t="shared" ref="D57:N57" si="5">SUM(D39:D56)</f>
        <v>0</v>
      </c>
      <c r="E57" s="90">
        <f t="shared" si="5"/>
        <v>0</v>
      </c>
      <c r="F57" s="90">
        <f t="shared" si="5"/>
        <v>0</v>
      </c>
      <c r="G57" s="90">
        <f t="shared" si="5"/>
        <v>0</v>
      </c>
      <c r="H57" s="90">
        <f t="shared" si="5"/>
        <v>0</v>
      </c>
      <c r="I57" s="90">
        <f t="shared" si="5"/>
        <v>0</v>
      </c>
      <c r="J57" s="90">
        <f t="shared" si="5"/>
        <v>0</v>
      </c>
      <c r="K57" s="90">
        <f t="shared" si="5"/>
        <v>0</v>
      </c>
      <c r="L57" s="90">
        <f t="shared" si="5"/>
        <v>0</v>
      </c>
      <c r="N57" s="90">
        <f t="shared" si="5"/>
        <v>0</v>
      </c>
      <c r="O57" s="24">
        <f>SUM(O39:O51)</f>
        <v>0</v>
      </c>
    </row>
    <row r="58" spans="1:15" s="15" customFormat="1" ht="12.75" x14ac:dyDescent="0.4">
      <c r="A58" s="260"/>
      <c r="B58" s="260"/>
      <c r="C58" s="124"/>
      <c r="D58" s="124"/>
      <c r="E58" s="124"/>
      <c r="F58" s="124"/>
      <c r="G58" s="124"/>
      <c r="H58" s="124"/>
      <c r="I58" s="124"/>
      <c r="J58" s="124"/>
      <c r="K58" s="124"/>
      <c r="L58" s="124"/>
      <c r="N58" s="14"/>
      <c r="O58" s="14"/>
    </row>
    <row r="59" spans="1:15" s="15" customFormat="1" x14ac:dyDescent="0.4">
      <c r="A59" s="265" t="s">
        <v>49</v>
      </c>
      <c r="B59" s="265"/>
      <c r="C59" s="124"/>
      <c r="D59" s="124"/>
      <c r="E59" s="124"/>
      <c r="F59" s="124"/>
      <c r="G59" s="124"/>
      <c r="H59" s="124"/>
      <c r="I59" s="124"/>
      <c r="J59" s="124"/>
      <c r="K59" s="124"/>
      <c r="L59" s="124"/>
      <c r="N59" s="14"/>
      <c r="O59" s="14"/>
    </row>
    <row r="60" spans="1:15" s="15" customFormat="1" ht="12.75" customHeight="1" x14ac:dyDescent="0.4">
      <c r="A60" s="260" t="str">
        <f>'CONTRACT TOTAL'!A60:B60</f>
        <v>Position Title (Employee Classification) 1</v>
      </c>
      <c r="B60" s="260"/>
      <c r="C60" s="83">
        <v>0</v>
      </c>
      <c r="D60" s="83">
        <v>0</v>
      </c>
      <c r="E60" s="83">
        <v>0</v>
      </c>
      <c r="F60" s="83">
        <v>0</v>
      </c>
      <c r="G60" s="70"/>
      <c r="H60" s="70"/>
      <c r="I60" s="70"/>
      <c r="J60" s="83">
        <f t="shared" ref="J60:J77" si="6">E60+G60+H60+I60</f>
        <v>0</v>
      </c>
      <c r="K60" s="83"/>
      <c r="L60" s="83">
        <v>0</v>
      </c>
      <c r="N60" s="18">
        <v>0</v>
      </c>
      <c r="O60" s="18">
        <f t="shared" ref="O60:O71" si="7">C60-N60</f>
        <v>0</v>
      </c>
    </row>
    <row r="61" spans="1:15" s="15" customFormat="1" ht="12.75" customHeight="1" x14ac:dyDescent="0.4">
      <c r="A61" s="260" t="str">
        <f>'CONTRACT TOTAL'!A61:B61</f>
        <v>Position Title (Employee Classification) 2</v>
      </c>
      <c r="B61" s="260"/>
      <c r="C61" s="83">
        <v>0</v>
      </c>
      <c r="D61" s="83">
        <v>0</v>
      </c>
      <c r="E61" s="83">
        <v>0</v>
      </c>
      <c r="F61" s="83">
        <v>0</v>
      </c>
      <c r="G61" s="70"/>
      <c r="H61" s="70"/>
      <c r="I61" s="70"/>
      <c r="J61" s="83">
        <f t="shared" si="6"/>
        <v>0</v>
      </c>
      <c r="K61" s="83"/>
      <c r="L61" s="83">
        <v>0</v>
      </c>
      <c r="N61" s="18">
        <v>0</v>
      </c>
      <c r="O61" s="18">
        <f t="shared" si="7"/>
        <v>0</v>
      </c>
    </row>
    <row r="62" spans="1:15" s="15" customFormat="1" ht="12.75" customHeight="1" x14ac:dyDescent="0.4">
      <c r="A62" s="260" t="str">
        <f>'CONTRACT TOTAL'!A62:B62</f>
        <v>Position Title (Employee Classification) 3</v>
      </c>
      <c r="B62" s="260"/>
      <c r="C62" s="83">
        <v>0</v>
      </c>
      <c r="D62" s="83">
        <v>0</v>
      </c>
      <c r="E62" s="83">
        <v>0</v>
      </c>
      <c r="F62" s="83">
        <v>0</v>
      </c>
      <c r="G62" s="70"/>
      <c r="H62" s="70"/>
      <c r="I62" s="70"/>
      <c r="J62" s="83">
        <f t="shared" si="6"/>
        <v>0</v>
      </c>
      <c r="K62" s="83"/>
      <c r="L62" s="83">
        <v>0</v>
      </c>
      <c r="N62" s="18">
        <v>0</v>
      </c>
      <c r="O62" s="18">
        <f t="shared" si="7"/>
        <v>0</v>
      </c>
    </row>
    <row r="63" spans="1:15" s="15" customFormat="1" ht="12.75" x14ac:dyDescent="0.4">
      <c r="A63" s="260" t="str">
        <f>'CONTRACT TOTAL'!A63:B63</f>
        <v>Position Title (Employee Classification) 4</v>
      </c>
      <c r="B63" s="260"/>
      <c r="C63" s="83">
        <v>0</v>
      </c>
      <c r="D63" s="83">
        <v>0</v>
      </c>
      <c r="E63" s="83">
        <v>0</v>
      </c>
      <c r="F63" s="83">
        <v>0</v>
      </c>
      <c r="G63" s="70"/>
      <c r="H63" s="70"/>
      <c r="I63" s="70"/>
      <c r="J63" s="83">
        <f t="shared" si="6"/>
        <v>0</v>
      </c>
      <c r="K63" s="83"/>
      <c r="L63" s="83">
        <v>0</v>
      </c>
      <c r="N63" s="18">
        <v>0</v>
      </c>
      <c r="O63" s="18">
        <f t="shared" si="7"/>
        <v>0</v>
      </c>
    </row>
    <row r="64" spans="1:15" s="15" customFormat="1" ht="12.75" customHeight="1" x14ac:dyDescent="0.4">
      <c r="A64" s="260" t="str">
        <f>'CONTRACT TOTAL'!A64:B64</f>
        <v>Position Title (Employee Classification) 5</v>
      </c>
      <c r="B64" s="260"/>
      <c r="C64" s="83">
        <v>0</v>
      </c>
      <c r="D64" s="83">
        <v>0</v>
      </c>
      <c r="E64" s="83">
        <v>0</v>
      </c>
      <c r="F64" s="83">
        <v>0</v>
      </c>
      <c r="G64" s="70"/>
      <c r="H64" s="70"/>
      <c r="I64" s="70"/>
      <c r="J64" s="83">
        <f t="shared" si="6"/>
        <v>0</v>
      </c>
      <c r="K64" s="83"/>
      <c r="L64" s="83">
        <v>0</v>
      </c>
      <c r="N64" s="18">
        <v>0</v>
      </c>
      <c r="O64" s="18">
        <f t="shared" si="7"/>
        <v>0</v>
      </c>
    </row>
    <row r="65" spans="1:16" s="15" customFormat="1" ht="12.75" customHeight="1" x14ac:dyDescent="0.4">
      <c r="A65" s="260" t="str">
        <f>'CONTRACT TOTAL'!A65:B65</f>
        <v>Position Title (Employee Classification) 6</v>
      </c>
      <c r="B65" s="260"/>
      <c r="C65" s="83">
        <v>0</v>
      </c>
      <c r="D65" s="83">
        <v>0</v>
      </c>
      <c r="E65" s="83">
        <v>0</v>
      </c>
      <c r="F65" s="83">
        <v>0</v>
      </c>
      <c r="G65" s="70"/>
      <c r="H65" s="70"/>
      <c r="I65" s="70"/>
      <c r="J65" s="83">
        <f t="shared" si="6"/>
        <v>0</v>
      </c>
      <c r="K65" s="83"/>
      <c r="L65" s="83">
        <v>0</v>
      </c>
      <c r="N65" s="18">
        <v>0</v>
      </c>
      <c r="O65" s="18">
        <f t="shared" si="7"/>
        <v>0</v>
      </c>
      <c r="P65" s="30"/>
    </row>
    <row r="66" spans="1:16" s="15" customFormat="1" ht="12.75" x14ac:dyDescent="0.4">
      <c r="A66" s="260" t="str">
        <f>'CONTRACT TOTAL'!A66:B66</f>
        <v>Position Title (Employee Classification) 7</v>
      </c>
      <c r="B66" s="260"/>
      <c r="C66" s="83">
        <v>0</v>
      </c>
      <c r="D66" s="83">
        <v>0</v>
      </c>
      <c r="E66" s="83">
        <v>0</v>
      </c>
      <c r="F66" s="83">
        <v>0</v>
      </c>
      <c r="G66" s="70"/>
      <c r="H66" s="70"/>
      <c r="I66" s="70"/>
      <c r="J66" s="83">
        <f t="shared" si="6"/>
        <v>0</v>
      </c>
      <c r="K66" s="83"/>
      <c r="L66" s="83">
        <v>0</v>
      </c>
      <c r="N66" s="18">
        <v>0</v>
      </c>
      <c r="O66" s="18">
        <f t="shared" si="7"/>
        <v>0</v>
      </c>
      <c r="P66" s="31"/>
    </row>
    <row r="67" spans="1:16" s="15" customFormat="1" ht="12.75" customHeight="1" x14ac:dyDescent="0.4">
      <c r="A67" s="260" t="str">
        <f>'CONTRACT TOTAL'!A67:B67</f>
        <v>Position Title (Employee Classification) 8</v>
      </c>
      <c r="B67" s="260"/>
      <c r="C67" s="83">
        <v>0</v>
      </c>
      <c r="D67" s="83">
        <v>0</v>
      </c>
      <c r="E67" s="83">
        <v>0</v>
      </c>
      <c r="F67" s="83">
        <v>0</v>
      </c>
      <c r="G67" s="70"/>
      <c r="H67" s="70"/>
      <c r="I67" s="70"/>
      <c r="J67" s="83">
        <f t="shared" si="6"/>
        <v>0</v>
      </c>
      <c r="K67" s="83"/>
      <c r="L67" s="83">
        <v>0</v>
      </c>
      <c r="N67" s="18">
        <v>0</v>
      </c>
      <c r="O67" s="18">
        <f t="shared" si="7"/>
        <v>0</v>
      </c>
      <c r="P67" s="29"/>
    </row>
    <row r="68" spans="1:16" s="15" customFormat="1" ht="12.75" customHeight="1" x14ac:dyDescent="0.4">
      <c r="A68" s="260" t="str">
        <f>'CONTRACT TOTAL'!A68:B68</f>
        <v>Position Title (Employee Classification) 9</v>
      </c>
      <c r="B68" s="260"/>
      <c r="C68" s="83">
        <v>0</v>
      </c>
      <c r="D68" s="83">
        <v>0</v>
      </c>
      <c r="E68" s="83">
        <v>0</v>
      </c>
      <c r="F68" s="83">
        <v>0</v>
      </c>
      <c r="G68" s="70"/>
      <c r="H68" s="70"/>
      <c r="I68" s="70"/>
      <c r="J68" s="83">
        <f t="shared" si="6"/>
        <v>0</v>
      </c>
      <c r="K68" s="83"/>
      <c r="L68" s="83">
        <v>0</v>
      </c>
      <c r="N68" s="18">
        <v>0</v>
      </c>
      <c r="O68" s="18">
        <f t="shared" si="7"/>
        <v>0</v>
      </c>
      <c r="P68" s="29"/>
    </row>
    <row r="69" spans="1:16" s="15" customFormat="1" ht="12.75" customHeight="1" x14ac:dyDescent="0.4">
      <c r="A69" s="260" t="str">
        <f>'CONTRACT TOTAL'!A69:B69</f>
        <v>Position Title (Employee Classification) 10</v>
      </c>
      <c r="B69" s="260"/>
      <c r="C69" s="83">
        <v>0</v>
      </c>
      <c r="D69" s="83">
        <v>0</v>
      </c>
      <c r="E69" s="83">
        <v>0</v>
      </c>
      <c r="F69" s="83">
        <v>0</v>
      </c>
      <c r="G69" s="70"/>
      <c r="H69" s="70"/>
      <c r="I69" s="70"/>
      <c r="J69" s="83">
        <f t="shared" si="6"/>
        <v>0</v>
      </c>
      <c r="K69" s="83"/>
      <c r="L69" s="83">
        <v>0</v>
      </c>
      <c r="N69" s="18">
        <v>0</v>
      </c>
      <c r="O69" s="18">
        <f t="shared" si="7"/>
        <v>0</v>
      </c>
    </row>
    <row r="70" spans="1:16" s="15" customFormat="1" ht="12.75" customHeight="1" x14ac:dyDescent="0.4">
      <c r="A70" s="260" t="str">
        <f>'CONTRACT TOTAL'!A70:B70</f>
        <v>Position Title (Employee Classification) 11</v>
      </c>
      <c r="B70" s="260"/>
      <c r="C70" s="83">
        <v>0</v>
      </c>
      <c r="D70" s="83">
        <v>0</v>
      </c>
      <c r="E70" s="83">
        <v>0</v>
      </c>
      <c r="F70" s="83">
        <v>0</v>
      </c>
      <c r="G70" s="70"/>
      <c r="H70" s="70"/>
      <c r="I70" s="70"/>
      <c r="J70" s="83">
        <f t="shared" si="6"/>
        <v>0</v>
      </c>
      <c r="K70" s="83"/>
      <c r="L70" s="83">
        <v>0</v>
      </c>
      <c r="N70" s="18">
        <v>0</v>
      </c>
      <c r="O70" s="18">
        <f t="shared" si="7"/>
        <v>0</v>
      </c>
    </row>
    <row r="71" spans="1:16" s="15" customFormat="1" ht="12.75" customHeight="1" x14ac:dyDescent="0.4">
      <c r="A71" s="260" t="str">
        <f>'CONTRACT TOTAL'!A71:B71</f>
        <v>Position Title (Employee Classification) 12</v>
      </c>
      <c r="B71" s="260"/>
      <c r="C71" s="83">
        <v>0</v>
      </c>
      <c r="D71" s="83">
        <v>0</v>
      </c>
      <c r="E71" s="83">
        <v>0</v>
      </c>
      <c r="F71" s="83">
        <v>0</v>
      </c>
      <c r="G71" s="70"/>
      <c r="H71" s="70"/>
      <c r="I71" s="70"/>
      <c r="J71" s="83">
        <f t="shared" si="6"/>
        <v>0</v>
      </c>
      <c r="K71" s="83"/>
      <c r="L71" s="83">
        <v>0</v>
      </c>
      <c r="N71" s="18">
        <v>0</v>
      </c>
      <c r="O71" s="18">
        <f t="shared" si="7"/>
        <v>0</v>
      </c>
    </row>
    <row r="72" spans="1:16" s="15" customFormat="1" ht="12.75" customHeight="1" x14ac:dyDescent="0.4">
      <c r="A72" s="260" t="str">
        <f>'CONTRACT TOTAL'!A72:B72</f>
        <v>Position Title (Employee Classification) 13</v>
      </c>
      <c r="B72" s="260"/>
      <c r="C72" s="83">
        <v>0</v>
      </c>
      <c r="D72" s="83">
        <v>0</v>
      </c>
      <c r="E72" s="83">
        <v>0</v>
      </c>
      <c r="F72" s="83">
        <v>0</v>
      </c>
      <c r="G72" s="70"/>
      <c r="H72" s="70"/>
      <c r="I72" s="70"/>
      <c r="J72" s="83">
        <f t="shared" si="6"/>
        <v>0</v>
      </c>
      <c r="K72" s="83"/>
      <c r="L72" s="83">
        <v>0</v>
      </c>
      <c r="N72" s="18"/>
      <c r="O72" s="18"/>
    </row>
    <row r="73" spans="1:16" s="15" customFormat="1" ht="12.75" customHeight="1" x14ac:dyDescent="0.4">
      <c r="A73" s="260" t="str">
        <f>'CONTRACT TOTAL'!A73:B73</f>
        <v>Position Title (Employee Classification) 14</v>
      </c>
      <c r="B73" s="260"/>
      <c r="C73" s="83">
        <v>0</v>
      </c>
      <c r="D73" s="83">
        <v>0</v>
      </c>
      <c r="E73" s="83">
        <v>0</v>
      </c>
      <c r="F73" s="83">
        <v>0</v>
      </c>
      <c r="G73" s="70"/>
      <c r="H73" s="70"/>
      <c r="I73" s="70"/>
      <c r="J73" s="83">
        <f t="shared" si="6"/>
        <v>0</v>
      </c>
      <c r="K73" s="83"/>
      <c r="L73" s="83">
        <v>0</v>
      </c>
      <c r="N73" s="17"/>
      <c r="O73" s="17"/>
    </row>
    <row r="74" spans="1:16" s="15" customFormat="1" ht="12.75" customHeight="1" x14ac:dyDescent="0.4">
      <c r="A74" s="260" t="str">
        <f>'CONTRACT TOTAL'!A74:B74</f>
        <v>Position Title (Employee Classification) 15</v>
      </c>
      <c r="B74" s="260"/>
      <c r="C74" s="83">
        <v>0</v>
      </c>
      <c r="D74" s="83">
        <v>0</v>
      </c>
      <c r="E74" s="83">
        <v>0</v>
      </c>
      <c r="F74" s="83">
        <v>0</v>
      </c>
      <c r="G74" s="70"/>
      <c r="H74" s="70"/>
      <c r="I74" s="70"/>
      <c r="J74" s="83">
        <f t="shared" si="6"/>
        <v>0</v>
      </c>
      <c r="K74" s="83"/>
      <c r="L74" s="83">
        <v>0</v>
      </c>
      <c r="N74" s="17"/>
      <c r="O74" s="17"/>
    </row>
    <row r="75" spans="1:16" s="15" customFormat="1" ht="12.75" customHeight="1" x14ac:dyDescent="0.4">
      <c r="A75" s="260" t="str">
        <f>'CONTRACT TOTAL'!A75:B75</f>
        <v>Position Title (Employee Classification) 16</v>
      </c>
      <c r="B75" s="260"/>
      <c r="C75" s="83">
        <v>0</v>
      </c>
      <c r="D75" s="83">
        <v>0</v>
      </c>
      <c r="E75" s="83">
        <v>0</v>
      </c>
      <c r="F75" s="83">
        <v>0</v>
      </c>
      <c r="G75" s="70"/>
      <c r="H75" s="70"/>
      <c r="I75" s="70"/>
      <c r="J75" s="83">
        <f t="shared" si="6"/>
        <v>0</v>
      </c>
      <c r="K75" s="83"/>
      <c r="L75" s="83">
        <v>0</v>
      </c>
      <c r="N75" s="17"/>
      <c r="O75" s="17"/>
    </row>
    <row r="76" spans="1:16" s="15" customFormat="1" ht="12.75" customHeight="1" x14ac:dyDescent="0.4">
      <c r="A76" s="260" t="str">
        <f>'CONTRACT TOTAL'!A76:B76</f>
        <v>Position Title (Employee Classification) 17</v>
      </c>
      <c r="B76" s="260"/>
      <c r="C76" s="83">
        <v>0</v>
      </c>
      <c r="D76" s="83">
        <v>0</v>
      </c>
      <c r="E76" s="83">
        <v>0</v>
      </c>
      <c r="F76" s="83">
        <v>0</v>
      </c>
      <c r="G76" s="70"/>
      <c r="H76" s="70"/>
      <c r="I76" s="70"/>
      <c r="J76" s="83">
        <f t="shared" si="6"/>
        <v>0</v>
      </c>
      <c r="K76" s="83"/>
      <c r="L76" s="83">
        <v>0</v>
      </c>
      <c r="N76" s="17"/>
      <c r="O76" s="17"/>
    </row>
    <row r="77" spans="1:16" s="15" customFormat="1" ht="12.75" customHeight="1" x14ac:dyDescent="0.4">
      <c r="A77" s="260" t="str">
        <f>'CONTRACT TOTAL'!A77:B77</f>
        <v>Position Title (Employee Classification) 18</v>
      </c>
      <c r="B77" s="260"/>
      <c r="C77" s="83">
        <v>0</v>
      </c>
      <c r="D77" s="83">
        <v>0</v>
      </c>
      <c r="E77" s="83">
        <v>0</v>
      </c>
      <c r="F77" s="83">
        <v>0</v>
      </c>
      <c r="G77" s="70"/>
      <c r="H77" s="70"/>
      <c r="I77" s="70"/>
      <c r="J77" s="83">
        <f t="shared" si="6"/>
        <v>0</v>
      </c>
      <c r="K77" s="83"/>
      <c r="L77" s="83">
        <v>0</v>
      </c>
      <c r="N77" s="17"/>
      <c r="O77" s="17"/>
    </row>
    <row r="78" spans="1:16" s="15" customFormat="1" ht="12.75" x14ac:dyDescent="0.4">
      <c r="A78" s="259" t="s">
        <v>51</v>
      </c>
      <c r="B78" s="259"/>
      <c r="C78" s="89">
        <f>SUM(C60:C77)</f>
        <v>0</v>
      </c>
      <c r="D78" s="89">
        <f t="shared" ref="D78:N78" si="8">SUM(D60:D77)</f>
        <v>0</v>
      </c>
      <c r="E78" s="89">
        <f t="shared" si="8"/>
        <v>0</v>
      </c>
      <c r="F78" s="89">
        <f t="shared" si="8"/>
        <v>0</v>
      </c>
      <c r="G78" s="89">
        <f t="shared" si="8"/>
        <v>0</v>
      </c>
      <c r="H78" s="89">
        <f t="shared" si="8"/>
        <v>0</v>
      </c>
      <c r="I78" s="89">
        <f t="shared" si="8"/>
        <v>0</v>
      </c>
      <c r="J78" s="89">
        <f t="shared" si="8"/>
        <v>0</v>
      </c>
      <c r="K78" s="89">
        <f t="shared" si="8"/>
        <v>0</v>
      </c>
      <c r="L78" s="89">
        <f t="shared" si="8"/>
        <v>0</v>
      </c>
      <c r="N78" s="89">
        <f t="shared" si="8"/>
        <v>0</v>
      </c>
      <c r="O78" s="26">
        <f>SUM(O60:O71)</f>
        <v>0</v>
      </c>
    </row>
    <row r="79" spans="1:16" s="15" customFormat="1" ht="12.75" x14ac:dyDescent="0.4">
      <c r="A79" s="374"/>
      <c r="B79" s="375"/>
      <c r="C79" s="124"/>
      <c r="D79" s="124"/>
      <c r="E79" s="124"/>
      <c r="F79" s="124"/>
      <c r="G79" s="124"/>
      <c r="H79" s="124"/>
      <c r="I79" s="124"/>
      <c r="J79" s="124"/>
      <c r="K79" s="124"/>
      <c r="L79" s="124"/>
      <c r="N79" s="14"/>
      <c r="O79" s="14"/>
    </row>
    <row r="80" spans="1:16" s="15" customFormat="1" x14ac:dyDescent="0.4">
      <c r="A80" s="265" t="s">
        <v>50</v>
      </c>
      <c r="B80" s="265"/>
      <c r="C80" s="124"/>
      <c r="D80" s="124"/>
      <c r="E80" s="124"/>
      <c r="F80" s="124"/>
      <c r="G80" s="124"/>
      <c r="H80" s="124"/>
      <c r="I80" s="124"/>
      <c r="J80" s="124"/>
      <c r="K80" s="124"/>
      <c r="L80" s="124"/>
      <c r="N80" s="14"/>
      <c r="O80" s="14"/>
    </row>
    <row r="81" spans="1:15" s="15" customFormat="1" ht="12.75" customHeight="1" x14ac:dyDescent="0.4">
      <c r="A81" s="260" t="str">
        <f>'CONTRACT TOTAL'!A81:B81</f>
        <v>Position Title (Employee Classification) 1</v>
      </c>
      <c r="B81" s="260"/>
      <c r="C81" s="83">
        <v>0</v>
      </c>
      <c r="D81" s="83">
        <v>0</v>
      </c>
      <c r="E81" s="83">
        <v>0</v>
      </c>
      <c r="F81" s="83">
        <v>0</v>
      </c>
      <c r="G81" s="70"/>
      <c r="H81" s="70"/>
      <c r="I81" s="70"/>
      <c r="J81" s="83">
        <f t="shared" ref="J81:J98" si="9">E81+G81+H81+I81</f>
        <v>0</v>
      </c>
      <c r="K81" s="83"/>
      <c r="L81" s="83">
        <v>0</v>
      </c>
      <c r="N81" s="18">
        <v>0</v>
      </c>
      <c r="O81" s="18">
        <f t="shared" ref="O81:O92" si="10">C81-N81</f>
        <v>0</v>
      </c>
    </row>
    <row r="82" spans="1:15" s="15" customFormat="1" ht="12.75" customHeight="1" x14ac:dyDescent="0.4">
      <c r="A82" s="260" t="str">
        <f>'CONTRACT TOTAL'!A82:B82</f>
        <v>Position Title (Employee Classification) 2</v>
      </c>
      <c r="B82" s="260"/>
      <c r="C82" s="83">
        <v>0</v>
      </c>
      <c r="D82" s="83">
        <v>0</v>
      </c>
      <c r="E82" s="83">
        <v>0</v>
      </c>
      <c r="F82" s="83">
        <v>0</v>
      </c>
      <c r="G82" s="70"/>
      <c r="H82" s="70"/>
      <c r="I82" s="70"/>
      <c r="J82" s="83">
        <f t="shared" si="9"/>
        <v>0</v>
      </c>
      <c r="K82" s="83"/>
      <c r="L82" s="83">
        <v>0</v>
      </c>
      <c r="N82" s="18">
        <v>0</v>
      </c>
      <c r="O82" s="18">
        <f t="shared" si="10"/>
        <v>0</v>
      </c>
    </row>
    <row r="83" spans="1:15" s="15" customFormat="1" ht="12.75" customHeight="1" x14ac:dyDescent="0.4">
      <c r="A83" s="260" t="str">
        <f>'CONTRACT TOTAL'!A83:B83</f>
        <v>Position Title (Employee Classification) 3</v>
      </c>
      <c r="B83" s="260"/>
      <c r="C83" s="83">
        <v>0</v>
      </c>
      <c r="D83" s="83">
        <v>0</v>
      </c>
      <c r="E83" s="83">
        <v>0</v>
      </c>
      <c r="F83" s="83">
        <v>0</v>
      </c>
      <c r="G83" s="70"/>
      <c r="H83" s="70"/>
      <c r="I83" s="70"/>
      <c r="J83" s="83">
        <f t="shared" si="9"/>
        <v>0</v>
      </c>
      <c r="K83" s="83"/>
      <c r="L83" s="83">
        <v>0</v>
      </c>
      <c r="N83" s="18">
        <v>0</v>
      </c>
      <c r="O83" s="18">
        <f t="shared" si="10"/>
        <v>0</v>
      </c>
    </row>
    <row r="84" spans="1:15" s="15" customFormat="1" ht="12.75" x14ac:dyDescent="0.4">
      <c r="A84" s="260" t="str">
        <f>'CONTRACT TOTAL'!A84:B84</f>
        <v>Position Title (Employee Classification) 4</v>
      </c>
      <c r="B84" s="260"/>
      <c r="C84" s="83">
        <v>0</v>
      </c>
      <c r="D84" s="83">
        <v>0</v>
      </c>
      <c r="E84" s="83">
        <v>0</v>
      </c>
      <c r="F84" s="83">
        <v>0</v>
      </c>
      <c r="G84" s="70"/>
      <c r="H84" s="70"/>
      <c r="I84" s="70"/>
      <c r="J84" s="83">
        <f t="shared" si="9"/>
        <v>0</v>
      </c>
      <c r="K84" s="83"/>
      <c r="L84" s="83">
        <v>0</v>
      </c>
      <c r="N84" s="18">
        <v>0</v>
      </c>
      <c r="O84" s="18">
        <f t="shared" si="10"/>
        <v>0</v>
      </c>
    </row>
    <row r="85" spans="1:15" s="15" customFormat="1" ht="12.75" customHeight="1" x14ac:dyDescent="0.4">
      <c r="A85" s="260" t="str">
        <f>'CONTRACT TOTAL'!A85:B85</f>
        <v>Position Title (Employee Classification) 5</v>
      </c>
      <c r="B85" s="260"/>
      <c r="C85" s="83">
        <v>0</v>
      </c>
      <c r="D85" s="83">
        <v>0</v>
      </c>
      <c r="E85" s="83">
        <v>0</v>
      </c>
      <c r="F85" s="83">
        <v>0</v>
      </c>
      <c r="G85" s="70"/>
      <c r="H85" s="70"/>
      <c r="I85" s="70"/>
      <c r="J85" s="83">
        <f t="shared" si="9"/>
        <v>0</v>
      </c>
      <c r="K85" s="83"/>
      <c r="L85" s="83">
        <v>0</v>
      </c>
      <c r="N85" s="18">
        <v>0</v>
      </c>
      <c r="O85" s="18">
        <f t="shared" si="10"/>
        <v>0</v>
      </c>
    </row>
    <row r="86" spans="1:15" s="15" customFormat="1" ht="12.75" customHeight="1" x14ac:dyDescent="0.4">
      <c r="A86" s="260" t="str">
        <f>'CONTRACT TOTAL'!A86:B86</f>
        <v>Position Title (Employee Classification) 6</v>
      </c>
      <c r="B86" s="260"/>
      <c r="C86" s="83">
        <v>0</v>
      </c>
      <c r="D86" s="83">
        <v>0</v>
      </c>
      <c r="E86" s="83">
        <v>0</v>
      </c>
      <c r="F86" s="83">
        <v>0</v>
      </c>
      <c r="G86" s="70"/>
      <c r="H86" s="70"/>
      <c r="I86" s="70"/>
      <c r="J86" s="83">
        <f t="shared" si="9"/>
        <v>0</v>
      </c>
      <c r="K86" s="83"/>
      <c r="L86" s="83">
        <v>0</v>
      </c>
      <c r="N86" s="18">
        <v>0</v>
      </c>
      <c r="O86" s="18">
        <f t="shared" si="10"/>
        <v>0</v>
      </c>
    </row>
    <row r="87" spans="1:15" s="15" customFormat="1" ht="12.75" x14ac:dyDescent="0.4">
      <c r="A87" s="260" t="str">
        <f>'CONTRACT TOTAL'!A87:B87</f>
        <v>Position Title (Employee Classification) 7</v>
      </c>
      <c r="B87" s="260"/>
      <c r="C87" s="83">
        <v>0</v>
      </c>
      <c r="D87" s="83">
        <v>0</v>
      </c>
      <c r="E87" s="83">
        <v>0</v>
      </c>
      <c r="F87" s="83">
        <v>0</v>
      </c>
      <c r="G87" s="70"/>
      <c r="H87" s="70"/>
      <c r="I87" s="70"/>
      <c r="J87" s="83">
        <f t="shared" si="9"/>
        <v>0</v>
      </c>
      <c r="K87" s="83"/>
      <c r="L87" s="83">
        <v>0</v>
      </c>
      <c r="N87" s="18">
        <v>0</v>
      </c>
      <c r="O87" s="18">
        <f t="shared" si="10"/>
        <v>0</v>
      </c>
    </row>
    <row r="88" spans="1:15" s="15" customFormat="1" ht="12.75" customHeight="1" x14ac:dyDescent="0.4">
      <c r="A88" s="260" t="str">
        <f>'CONTRACT TOTAL'!A88:B88</f>
        <v>Position Title (Employee Classification) 8</v>
      </c>
      <c r="B88" s="260"/>
      <c r="C88" s="83">
        <v>0</v>
      </c>
      <c r="D88" s="83">
        <v>0</v>
      </c>
      <c r="E88" s="83">
        <v>0</v>
      </c>
      <c r="F88" s="83">
        <v>0</v>
      </c>
      <c r="G88" s="70"/>
      <c r="H88" s="70"/>
      <c r="I88" s="70"/>
      <c r="J88" s="83">
        <f t="shared" si="9"/>
        <v>0</v>
      </c>
      <c r="K88" s="83"/>
      <c r="L88" s="83">
        <v>0</v>
      </c>
      <c r="N88" s="18">
        <v>0</v>
      </c>
      <c r="O88" s="18">
        <f t="shared" si="10"/>
        <v>0</v>
      </c>
    </row>
    <row r="89" spans="1:15" s="15" customFormat="1" ht="12.75" customHeight="1" x14ac:dyDescent="0.4">
      <c r="A89" s="260" t="str">
        <f>'CONTRACT TOTAL'!A89:B89</f>
        <v>Position Title (Employee Classification) 9</v>
      </c>
      <c r="B89" s="260"/>
      <c r="C89" s="83">
        <v>0</v>
      </c>
      <c r="D89" s="83">
        <v>0</v>
      </c>
      <c r="E89" s="83">
        <v>0</v>
      </c>
      <c r="F89" s="83">
        <v>0</v>
      </c>
      <c r="G89" s="70"/>
      <c r="H89" s="70"/>
      <c r="I89" s="70"/>
      <c r="J89" s="83">
        <f t="shared" si="9"/>
        <v>0</v>
      </c>
      <c r="K89" s="83"/>
      <c r="L89" s="83">
        <v>0</v>
      </c>
      <c r="N89" s="18">
        <v>0</v>
      </c>
      <c r="O89" s="18">
        <f t="shared" si="10"/>
        <v>0</v>
      </c>
    </row>
    <row r="90" spans="1:15" s="15" customFormat="1" ht="12.75" customHeight="1" x14ac:dyDescent="0.4">
      <c r="A90" s="260" t="str">
        <f>'CONTRACT TOTAL'!A90:B90</f>
        <v>Position Title (Employee Classification) 10</v>
      </c>
      <c r="B90" s="260"/>
      <c r="C90" s="83">
        <v>0</v>
      </c>
      <c r="D90" s="83">
        <v>0</v>
      </c>
      <c r="E90" s="83">
        <v>0</v>
      </c>
      <c r="F90" s="83">
        <v>0</v>
      </c>
      <c r="G90" s="70"/>
      <c r="H90" s="70"/>
      <c r="I90" s="70"/>
      <c r="J90" s="83">
        <f t="shared" si="9"/>
        <v>0</v>
      </c>
      <c r="K90" s="83"/>
      <c r="L90" s="83">
        <v>0</v>
      </c>
      <c r="N90" s="18">
        <v>0</v>
      </c>
      <c r="O90" s="18">
        <f t="shared" si="10"/>
        <v>0</v>
      </c>
    </row>
    <row r="91" spans="1:15" s="15" customFormat="1" ht="12.75" customHeight="1" x14ac:dyDescent="0.4">
      <c r="A91" s="260" t="str">
        <f>'CONTRACT TOTAL'!A91:B91</f>
        <v>Position Title (Employee Classification) 11</v>
      </c>
      <c r="B91" s="260"/>
      <c r="C91" s="83">
        <v>0</v>
      </c>
      <c r="D91" s="83">
        <v>0</v>
      </c>
      <c r="E91" s="83">
        <v>0</v>
      </c>
      <c r="F91" s="83">
        <v>0</v>
      </c>
      <c r="G91" s="70"/>
      <c r="H91" s="70"/>
      <c r="I91" s="70"/>
      <c r="J91" s="83">
        <f t="shared" si="9"/>
        <v>0</v>
      </c>
      <c r="K91" s="83"/>
      <c r="L91" s="83">
        <v>0</v>
      </c>
      <c r="N91" s="18">
        <v>0</v>
      </c>
      <c r="O91" s="18">
        <f t="shared" si="10"/>
        <v>0</v>
      </c>
    </row>
    <row r="92" spans="1:15" s="15" customFormat="1" ht="12.75" customHeight="1" x14ac:dyDescent="0.4">
      <c r="A92" s="260" t="str">
        <f>'CONTRACT TOTAL'!A92:B92</f>
        <v>Position Title (Employee Classification) 12</v>
      </c>
      <c r="B92" s="260"/>
      <c r="C92" s="83">
        <v>0</v>
      </c>
      <c r="D92" s="83">
        <v>0</v>
      </c>
      <c r="E92" s="83">
        <v>0</v>
      </c>
      <c r="F92" s="83">
        <v>0</v>
      </c>
      <c r="G92" s="70"/>
      <c r="H92" s="70"/>
      <c r="I92" s="70"/>
      <c r="J92" s="83">
        <f t="shared" si="9"/>
        <v>0</v>
      </c>
      <c r="K92" s="83"/>
      <c r="L92" s="83">
        <v>0</v>
      </c>
      <c r="N92" s="18">
        <v>0</v>
      </c>
      <c r="O92" s="18">
        <f t="shared" si="10"/>
        <v>0</v>
      </c>
    </row>
    <row r="93" spans="1:15" s="15" customFormat="1" ht="12.75" customHeight="1" x14ac:dyDescent="0.4">
      <c r="A93" s="260" t="str">
        <f>'CONTRACT TOTAL'!A93:B93</f>
        <v>Position Title (Employee Classification) 13</v>
      </c>
      <c r="B93" s="260"/>
      <c r="C93" s="83">
        <v>0</v>
      </c>
      <c r="D93" s="83">
        <v>0</v>
      </c>
      <c r="E93" s="83">
        <v>0</v>
      </c>
      <c r="F93" s="83">
        <v>0</v>
      </c>
      <c r="G93" s="70"/>
      <c r="H93" s="70"/>
      <c r="I93" s="70"/>
      <c r="J93" s="83">
        <f t="shared" si="9"/>
        <v>0</v>
      </c>
      <c r="K93" s="83"/>
      <c r="L93" s="83">
        <v>0</v>
      </c>
      <c r="N93" s="18"/>
      <c r="O93" s="18"/>
    </row>
    <row r="94" spans="1:15" s="15" customFormat="1" ht="12.75" customHeight="1" x14ac:dyDescent="0.4">
      <c r="A94" s="260" t="str">
        <f>'CONTRACT TOTAL'!A94:B94</f>
        <v>Position Title (Employee Classification) 14</v>
      </c>
      <c r="B94" s="260"/>
      <c r="C94" s="83">
        <v>0</v>
      </c>
      <c r="D94" s="83">
        <v>0</v>
      </c>
      <c r="E94" s="83">
        <v>0</v>
      </c>
      <c r="F94" s="83">
        <v>0</v>
      </c>
      <c r="G94" s="70"/>
      <c r="H94" s="70"/>
      <c r="I94" s="70"/>
      <c r="J94" s="83">
        <f t="shared" si="9"/>
        <v>0</v>
      </c>
      <c r="K94" s="83"/>
      <c r="L94" s="83">
        <v>0</v>
      </c>
      <c r="N94" s="17"/>
      <c r="O94" s="17"/>
    </row>
    <row r="95" spans="1:15" s="15" customFormat="1" ht="12.75" customHeight="1" x14ac:dyDescent="0.4">
      <c r="A95" s="260" t="str">
        <f>'CONTRACT TOTAL'!A95:B95</f>
        <v>Position Title (Employee Classification) 15</v>
      </c>
      <c r="B95" s="260"/>
      <c r="C95" s="83">
        <v>0</v>
      </c>
      <c r="D95" s="83">
        <v>0</v>
      </c>
      <c r="E95" s="83">
        <v>0</v>
      </c>
      <c r="F95" s="83">
        <v>0</v>
      </c>
      <c r="G95" s="70"/>
      <c r="H95" s="70"/>
      <c r="I95" s="70"/>
      <c r="J95" s="83">
        <f t="shared" si="9"/>
        <v>0</v>
      </c>
      <c r="K95" s="83"/>
      <c r="L95" s="83">
        <v>0</v>
      </c>
      <c r="N95" s="17"/>
      <c r="O95" s="17"/>
    </row>
    <row r="96" spans="1:15" s="15" customFormat="1" ht="12.75" customHeight="1" x14ac:dyDescent="0.4">
      <c r="A96" s="260" t="str">
        <f>'CONTRACT TOTAL'!A96:B96</f>
        <v>Position Title (Employee Classification) 16</v>
      </c>
      <c r="B96" s="260"/>
      <c r="C96" s="83">
        <v>0</v>
      </c>
      <c r="D96" s="83">
        <v>0</v>
      </c>
      <c r="E96" s="83">
        <v>0</v>
      </c>
      <c r="F96" s="83">
        <v>0</v>
      </c>
      <c r="G96" s="70"/>
      <c r="H96" s="70"/>
      <c r="I96" s="70"/>
      <c r="J96" s="83">
        <f t="shared" si="9"/>
        <v>0</v>
      </c>
      <c r="K96" s="83"/>
      <c r="L96" s="83">
        <v>0</v>
      </c>
      <c r="N96" s="17"/>
      <c r="O96" s="17"/>
    </row>
    <row r="97" spans="1:15" s="15" customFormat="1" ht="12.75" customHeight="1" x14ac:dyDescent="0.4">
      <c r="A97" s="260" t="str">
        <f>'CONTRACT TOTAL'!A97:B97</f>
        <v>Position Title (Employee Classification) 17</v>
      </c>
      <c r="B97" s="260"/>
      <c r="C97" s="83">
        <v>0</v>
      </c>
      <c r="D97" s="83">
        <v>0</v>
      </c>
      <c r="E97" s="83">
        <v>0</v>
      </c>
      <c r="F97" s="83">
        <v>0</v>
      </c>
      <c r="G97" s="70"/>
      <c r="H97" s="70"/>
      <c r="I97" s="70"/>
      <c r="J97" s="83">
        <f t="shared" si="9"/>
        <v>0</v>
      </c>
      <c r="K97" s="83"/>
      <c r="L97" s="83">
        <v>0</v>
      </c>
      <c r="N97" s="17"/>
      <c r="O97" s="17"/>
    </row>
    <row r="98" spans="1:15" s="15" customFormat="1" ht="12.75" customHeight="1" x14ac:dyDescent="0.4">
      <c r="A98" s="260" t="str">
        <f>'CONTRACT TOTAL'!A98:B98</f>
        <v>Position Title (Employee Classification) 18</v>
      </c>
      <c r="B98" s="260"/>
      <c r="C98" s="83">
        <v>0</v>
      </c>
      <c r="D98" s="83">
        <v>0</v>
      </c>
      <c r="E98" s="83">
        <v>0</v>
      </c>
      <c r="F98" s="83">
        <v>0</v>
      </c>
      <c r="G98" s="70"/>
      <c r="H98" s="70"/>
      <c r="I98" s="70"/>
      <c r="J98" s="83">
        <f t="shared" si="9"/>
        <v>0</v>
      </c>
      <c r="K98" s="83"/>
      <c r="L98" s="83">
        <v>0</v>
      </c>
      <c r="N98" s="17"/>
      <c r="O98" s="17"/>
    </row>
    <row r="99" spans="1:15" s="15" customFormat="1" ht="12.75" x14ac:dyDescent="0.4">
      <c r="A99" s="259" t="s">
        <v>52</v>
      </c>
      <c r="B99" s="259"/>
      <c r="C99" s="89">
        <f>SUM(C81:C98)</f>
        <v>0</v>
      </c>
      <c r="D99" s="89">
        <f t="shared" ref="D99:N99" si="11">SUM(D81:D98)</f>
        <v>0</v>
      </c>
      <c r="E99" s="89">
        <f t="shared" si="11"/>
        <v>0</v>
      </c>
      <c r="F99" s="89">
        <f t="shared" si="11"/>
        <v>0</v>
      </c>
      <c r="G99" s="89">
        <f t="shared" si="11"/>
        <v>0</v>
      </c>
      <c r="H99" s="89">
        <f t="shared" si="11"/>
        <v>0</v>
      </c>
      <c r="I99" s="89">
        <f t="shared" si="11"/>
        <v>0</v>
      </c>
      <c r="J99" s="89">
        <f t="shared" si="11"/>
        <v>0</v>
      </c>
      <c r="K99" s="89">
        <f t="shared" si="11"/>
        <v>0</v>
      </c>
      <c r="L99" s="89">
        <f t="shared" si="11"/>
        <v>0</v>
      </c>
      <c r="N99" s="89">
        <f t="shared" si="11"/>
        <v>0</v>
      </c>
      <c r="O99" s="26">
        <f>SUM(O81:O92)</f>
        <v>0</v>
      </c>
    </row>
    <row r="100" spans="1:15" s="15" customFormat="1" ht="12.75" x14ac:dyDescent="0.4">
      <c r="A100" s="374"/>
      <c r="B100" s="375"/>
      <c r="C100" s="124"/>
      <c r="D100" s="124"/>
      <c r="E100" s="124"/>
      <c r="F100" s="124"/>
      <c r="G100" s="124"/>
      <c r="H100" s="124"/>
      <c r="I100" s="124"/>
      <c r="J100" s="124"/>
      <c r="K100" s="124"/>
      <c r="L100" s="124"/>
      <c r="N100" s="14"/>
      <c r="O100" s="14"/>
    </row>
    <row r="101" spans="1:15" s="15" customFormat="1" x14ac:dyDescent="0.4">
      <c r="A101" s="265" t="s">
        <v>53</v>
      </c>
      <c r="B101" s="265"/>
      <c r="C101" s="124"/>
      <c r="D101" s="124"/>
      <c r="E101" s="124"/>
      <c r="F101" s="124"/>
      <c r="G101" s="124"/>
      <c r="H101" s="124"/>
      <c r="I101" s="124"/>
      <c r="J101" s="124"/>
      <c r="K101" s="124"/>
      <c r="L101" s="124"/>
      <c r="N101" s="14"/>
      <c r="O101" s="14"/>
    </row>
    <row r="102" spans="1:15" s="15" customFormat="1" ht="12.75" customHeight="1" x14ac:dyDescent="0.4">
      <c r="A102" s="260" t="str">
        <f>'CONTRACT TOTAL'!A102:B102</f>
        <v>FY20 Employee Classification 40.7%</v>
      </c>
      <c r="B102" s="260"/>
      <c r="C102" s="83">
        <v>0</v>
      </c>
      <c r="D102" s="83">
        <v>0</v>
      </c>
      <c r="E102" s="83">
        <v>0</v>
      </c>
      <c r="F102" s="83">
        <v>0</v>
      </c>
      <c r="G102" s="70"/>
      <c r="H102" s="70"/>
      <c r="I102" s="70"/>
      <c r="J102" s="83">
        <f t="shared" ref="J102:J115" si="12">E102+G102+H102+I102</f>
        <v>0</v>
      </c>
      <c r="K102" s="83"/>
      <c r="L102" s="83">
        <v>0</v>
      </c>
      <c r="N102" s="18">
        <v>0</v>
      </c>
      <c r="O102" s="18">
        <f t="shared" ref="O102:O113" si="13">C102-N102</f>
        <v>0</v>
      </c>
    </row>
    <row r="103" spans="1:15" s="15" customFormat="1" ht="12.75" customHeight="1" x14ac:dyDescent="0.4">
      <c r="A103" s="260" t="str">
        <f>'CONTRACT TOTAL'!A103:B103</f>
        <v>FY20 Employee Classification 44.5%</v>
      </c>
      <c r="B103" s="260"/>
      <c r="C103" s="83">
        <v>0</v>
      </c>
      <c r="D103" s="83">
        <v>0</v>
      </c>
      <c r="E103" s="83">
        <v>0</v>
      </c>
      <c r="F103" s="83">
        <v>0</v>
      </c>
      <c r="G103" s="70"/>
      <c r="H103" s="70"/>
      <c r="I103" s="70"/>
      <c r="J103" s="83">
        <f t="shared" si="12"/>
        <v>0</v>
      </c>
      <c r="K103" s="83"/>
      <c r="L103" s="83">
        <v>0</v>
      </c>
      <c r="N103" s="18">
        <v>0</v>
      </c>
      <c r="O103" s="18">
        <f t="shared" si="13"/>
        <v>0</v>
      </c>
    </row>
    <row r="104" spans="1:15" s="15" customFormat="1" ht="12.75" x14ac:dyDescent="0.4">
      <c r="A104" s="260" t="str">
        <f>'CONTRACT TOTAL'!A104:B104</f>
        <v>FY20 Employee Classification 9.1%</v>
      </c>
      <c r="B104" s="260"/>
      <c r="C104" s="83">
        <v>0</v>
      </c>
      <c r="D104" s="83">
        <v>0</v>
      </c>
      <c r="E104" s="83">
        <v>0</v>
      </c>
      <c r="F104" s="83">
        <v>0</v>
      </c>
      <c r="G104" s="70"/>
      <c r="H104" s="70"/>
      <c r="I104" s="70"/>
      <c r="J104" s="83">
        <f t="shared" si="12"/>
        <v>0</v>
      </c>
      <c r="K104" s="83"/>
      <c r="L104" s="83">
        <v>0</v>
      </c>
      <c r="N104" s="18">
        <v>0</v>
      </c>
      <c r="O104" s="18">
        <f t="shared" si="13"/>
        <v>0</v>
      </c>
    </row>
    <row r="105" spans="1:15" s="15" customFormat="1" ht="12.75" customHeight="1" x14ac:dyDescent="0.4">
      <c r="A105" s="260" t="str">
        <f>'CONTRACT TOTAL'!A105:B105</f>
        <v>FY20 Employee Classification 33.3%</v>
      </c>
      <c r="B105" s="260"/>
      <c r="C105" s="83">
        <v>0</v>
      </c>
      <c r="D105" s="83">
        <v>0</v>
      </c>
      <c r="E105" s="83">
        <v>0</v>
      </c>
      <c r="F105" s="83">
        <v>0</v>
      </c>
      <c r="G105" s="70"/>
      <c r="H105" s="70"/>
      <c r="I105" s="70"/>
      <c r="J105" s="83">
        <f t="shared" si="12"/>
        <v>0</v>
      </c>
      <c r="K105" s="83"/>
      <c r="L105" s="83">
        <v>0</v>
      </c>
      <c r="N105" s="18">
        <v>0</v>
      </c>
      <c r="O105" s="18">
        <f t="shared" si="13"/>
        <v>0</v>
      </c>
    </row>
    <row r="106" spans="1:15" s="15" customFormat="1" ht="12.75" customHeight="1" x14ac:dyDescent="0.4">
      <c r="A106" s="260" t="str">
        <f>'CONTRACT TOTAL'!A106:B106</f>
        <v>FY21 Employee Classification 42.5%</v>
      </c>
      <c r="B106" s="260"/>
      <c r="C106" s="83">
        <v>0</v>
      </c>
      <c r="D106" s="83">
        <v>0</v>
      </c>
      <c r="E106" s="83">
        <v>0</v>
      </c>
      <c r="F106" s="83">
        <v>0</v>
      </c>
      <c r="G106" s="70"/>
      <c r="H106" s="70"/>
      <c r="I106" s="70"/>
      <c r="J106" s="83">
        <f t="shared" si="12"/>
        <v>0</v>
      </c>
      <c r="K106" s="83"/>
      <c r="L106" s="83">
        <v>0</v>
      </c>
      <c r="N106" s="17">
        <v>0</v>
      </c>
      <c r="O106" s="17">
        <f t="shared" si="13"/>
        <v>0</v>
      </c>
    </row>
    <row r="107" spans="1:15" s="15" customFormat="1" ht="12.75" customHeight="1" x14ac:dyDescent="0.4">
      <c r="A107" s="260" t="str">
        <f>'CONTRACT TOTAL'!A107:B107</f>
        <v>FY21 Employee Classification 51.6%</v>
      </c>
      <c r="B107" s="260"/>
      <c r="C107" s="83">
        <v>0</v>
      </c>
      <c r="D107" s="83">
        <v>0</v>
      </c>
      <c r="E107" s="83">
        <v>0</v>
      </c>
      <c r="F107" s="83">
        <v>0</v>
      </c>
      <c r="G107" s="70"/>
      <c r="H107" s="70"/>
      <c r="I107" s="70"/>
      <c r="J107" s="83">
        <f t="shared" si="12"/>
        <v>0</v>
      </c>
      <c r="K107" s="83"/>
      <c r="L107" s="83">
        <v>0</v>
      </c>
      <c r="N107" s="17">
        <v>0</v>
      </c>
      <c r="O107" s="17">
        <f t="shared" si="13"/>
        <v>0</v>
      </c>
    </row>
    <row r="108" spans="1:15" s="15" customFormat="1" ht="12.75" customHeight="1" x14ac:dyDescent="0.4">
      <c r="A108" s="260" t="str">
        <f>'CONTRACT TOTAL'!A108:B108</f>
        <v>FY21 Employee Classification 9.7%</v>
      </c>
      <c r="B108" s="260"/>
      <c r="C108" s="83">
        <v>0</v>
      </c>
      <c r="D108" s="83">
        <v>0</v>
      </c>
      <c r="E108" s="83">
        <v>0</v>
      </c>
      <c r="F108" s="83">
        <v>0</v>
      </c>
      <c r="G108" s="70"/>
      <c r="H108" s="70"/>
      <c r="I108" s="70"/>
      <c r="J108" s="83">
        <f t="shared" si="12"/>
        <v>0</v>
      </c>
      <c r="K108" s="83"/>
      <c r="L108" s="83">
        <v>0</v>
      </c>
      <c r="N108" s="17">
        <v>0</v>
      </c>
      <c r="O108" s="17">
        <f t="shared" si="13"/>
        <v>0</v>
      </c>
    </row>
    <row r="109" spans="1:15" s="15" customFormat="1" ht="12.75" customHeight="1" x14ac:dyDescent="0.4">
      <c r="A109" s="260" t="str">
        <f>'CONTRACT TOTAL'!A109:B109</f>
        <v>FY21 Employee Classification 44.6%</v>
      </c>
      <c r="B109" s="260"/>
      <c r="C109" s="83">
        <v>0</v>
      </c>
      <c r="D109" s="83">
        <v>0</v>
      </c>
      <c r="E109" s="83">
        <v>0</v>
      </c>
      <c r="F109" s="83">
        <v>0</v>
      </c>
      <c r="G109" s="70"/>
      <c r="H109" s="70"/>
      <c r="I109" s="70"/>
      <c r="J109" s="83">
        <f t="shared" si="12"/>
        <v>0</v>
      </c>
      <c r="K109" s="83"/>
      <c r="L109" s="83">
        <v>0</v>
      </c>
      <c r="N109" s="17">
        <v>0</v>
      </c>
      <c r="O109" s="17">
        <f t="shared" si="13"/>
        <v>0</v>
      </c>
    </row>
    <row r="110" spans="1:15" s="15" customFormat="1" ht="12.75" customHeight="1" x14ac:dyDescent="0.4">
      <c r="A110" s="260" t="str">
        <f>'CONTRACT TOTAL'!A110:B110</f>
        <v>FY22 Employee Classification 39.5%</v>
      </c>
      <c r="B110" s="260"/>
      <c r="C110" s="83">
        <v>0</v>
      </c>
      <c r="D110" s="83">
        <v>0</v>
      </c>
      <c r="E110" s="83">
        <v>0</v>
      </c>
      <c r="F110" s="83">
        <v>0</v>
      </c>
      <c r="G110" s="70"/>
      <c r="H110" s="70"/>
      <c r="I110" s="70"/>
      <c r="J110" s="83">
        <f t="shared" si="12"/>
        <v>0</v>
      </c>
      <c r="K110" s="83"/>
      <c r="L110" s="83">
        <v>0</v>
      </c>
      <c r="N110" s="17">
        <v>0</v>
      </c>
      <c r="O110" s="17">
        <f t="shared" si="13"/>
        <v>0</v>
      </c>
    </row>
    <row r="111" spans="1:15" s="15" customFormat="1" ht="12.75" customHeight="1" x14ac:dyDescent="0.4">
      <c r="A111" s="260" t="str">
        <f>'CONTRACT TOTAL'!A111:B111</f>
        <v>FY22 Employee Classification 51.7%</v>
      </c>
      <c r="B111" s="260"/>
      <c r="C111" s="83">
        <v>0</v>
      </c>
      <c r="D111" s="83">
        <v>0</v>
      </c>
      <c r="E111" s="83">
        <v>0</v>
      </c>
      <c r="F111" s="83">
        <v>0</v>
      </c>
      <c r="G111" s="70"/>
      <c r="H111" s="70"/>
      <c r="I111" s="70"/>
      <c r="J111" s="83">
        <f t="shared" si="12"/>
        <v>0</v>
      </c>
      <c r="K111" s="83"/>
      <c r="L111" s="83">
        <v>0</v>
      </c>
      <c r="N111" s="17">
        <v>0</v>
      </c>
      <c r="O111" s="17">
        <f t="shared" si="13"/>
        <v>0</v>
      </c>
    </row>
    <row r="112" spans="1:15" s="15" customFormat="1" ht="12.75" customHeight="1" x14ac:dyDescent="0.4">
      <c r="A112" s="260" t="str">
        <f>'CONTRACT TOTAL'!A112:B112</f>
        <v>FY22 Employee Classification 8.2%</v>
      </c>
      <c r="B112" s="260"/>
      <c r="C112" s="83">
        <v>0</v>
      </c>
      <c r="D112" s="83">
        <v>0</v>
      </c>
      <c r="E112" s="83">
        <v>0</v>
      </c>
      <c r="F112" s="83">
        <v>0</v>
      </c>
      <c r="G112" s="70"/>
      <c r="H112" s="70"/>
      <c r="I112" s="70"/>
      <c r="J112" s="83">
        <f t="shared" si="12"/>
        <v>0</v>
      </c>
      <c r="K112" s="83"/>
      <c r="L112" s="83">
        <v>0</v>
      </c>
      <c r="N112" s="17">
        <v>0</v>
      </c>
      <c r="O112" s="17">
        <f t="shared" si="13"/>
        <v>0</v>
      </c>
    </row>
    <row r="113" spans="1:15" s="15" customFormat="1" ht="12.75" customHeight="1" x14ac:dyDescent="0.4">
      <c r="A113" s="260" t="str">
        <f>'CONTRACT TOTAL'!A113:B113</f>
        <v>FY22 Employee Classification 33.8%</v>
      </c>
      <c r="B113" s="260"/>
      <c r="C113" s="83">
        <v>0</v>
      </c>
      <c r="D113" s="83">
        <v>0</v>
      </c>
      <c r="E113" s="83">
        <v>0</v>
      </c>
      <c r="F113" s="83">
        <v>0</v>
      </c>
      <c r="G113" s="70"/>
      <c r="H113" s="70"/>
      <c r="I113" s="70"/>
      <c r="J113" s="83">
        <f t="shared" si="12"/>
        <v>0</v>
      </c>
      <c r="K113" s="83"/>
      <c r="L113" s="83">
        <v>0</v>
      </c>
      <c r="N113" s="17">
        <v>0</v>
      </c>
      <c r="O113" s="17">
        <f t="shared" si="13"/>
        <v>0</v>
      </c>
    </row>
    <row r="114" spans="1:15" s="15" customFormat="1" ht="12.75" customHeight="1" x14ac:dyDescent="0.4">
      <c r="A114" s="260" t="str">
        <f>'CONTRACT TOTAL'!A114:B114</f>
        <v>FY22 Employee Classification 28.1%</v>
      </c>
      <c r="B114" s="260"/>
      <c r="C114" s="83">
        <v>0</v>
      </c>
      <c r="D114" s="83">
        <v>0</v>
      </c>
      <c r="E114" s="83">
        <v>0</v>
      </c>
      <c r="F114" s="83">
        <v>0</v>
      </c>
      <c r="G114" s="70"/>
      <c r="H114" s="70"/>
      <c r="I114" s="70"/>
      <c r="J114" s="83">
        <f t="shared" si="12"/>
        <v>0</v>
      </c>
      <c r="K114" s="83"/>
      <c r="L114" s="83">
        <v>0</v>
      </c>
      <c r="N114" s="17"/>
      <c r="O114" s="17"/>
    </row>
    <row r="115" spans="1:15" s="15" customFormat="1" ht="12.75" customHeight="1" x14ac:dyDescent="0.4">
      <c r="A115" s="260" t="str">
        <f>'CONTRACT TOTAL'!A115:B115</f>
        <v>FY23 Employee Classification 38.5%</v>
      </c>
      <c r="B115" s="260"/>
      <c r="C115" s="194">
        <v>0</v>
      </c>
      <c r="D115" s="194">
        <v>0</v>
      </c>
      <c r="E115" s="194">
        <v>0</v>
      </c>
      <c r="F115" s="194">
        <v>0</v>
      </c>
      <c r="G115" s="196">
        <v>0</v>
      </c>
      <c r="H115" s="196">
        <v>0</v>
      </c>
      <c r="I115" s="196">
        <v>0</v>
      </c>
      <c r="J115" s="194">
        <f t="shared" si="12"/>
        <v>0</v>
      </c>
      <c r="K115" s="194">
        <v>0</v>
      </c>
      <c r="L115" s="194">
        <v>0</v>
      </c>
      <c r="N115" s="17">
        <v>0</v>
      </c>
      <c r="O115" s="17"/>
    </row>
    <row r="116" spans="1:15" s="15" customFormat="1" ht="12.75" customHeight="1" x14ac:dyDescent="0.4">
      <c r="A116" s="260" t="str">
        <f>'CONTRACT TOTAL'!A116:B116</f>
        <v>FY23 Employee Classification 47.2%</v>
      </c>
      <c r="B116" s="260"/>
      <c r="C116" s="194">
        <v>0</v>
      </c>
      <c r="D116" s="194">
        <v>0</v>
      </c>
      <c r="E116" s="194">
        <v>0</v>
      </c>
      <c r="F116" s="194">
        <v>0</v>
      </c>
      <c r="G116" s="196">
        <v>0</v>
      </c>
      <c r="H116" s="196">
        <v>0</v>
      </c>
      <c r="I116" s="196">
        <v>0</v>
      </c>
      <c r="J116" s="194">
        <f t="shared" ref="J116:J119" si="14">E116+G116+H116+I116</f>
        <v>0</v>
      </c>
      <c r="K116" s="194">
        <v>0</v>
      </c>
      <c r="L116" s="194">
        <v>0</v>
      </c>
      <c r="N116" s="17">
        <v>0</v>
      </c>
      <c r="O116" s="17"/>
    </row>
    <row r="117" spans="1:15" s="15" customFormat="1" ht="12.75" customHeight="1" x14ac:dyDescent="0.4">
      <c r="A117" s="260" t="str">
        <f>'CONTRACT TOTAL'!A117:B117</f>
        <v>FY23 Employee Classification 9.3%</v>
      </c>
      <c r="B117" s="260"/>
      <c r="C117" s="194">
        <v>0</v>
      </c>
      <c r="D117" s="194">
        <v>0</v>
      </c>
      <c r="E117" s="194">
        <v>0</v>
      </c>
      <c r="F117" s="194">
        <v>0</v>
      </c>
      <c r="G117" s="196">
        <v>0</v>
      </c>
      <c r="H117" s="196">
        <v>0</v>
      </c>
      <c r="I117" s="196">
        <v>0</v>
      </c>
      <c r="J117" s="194">
        <f t="shared" si="14"/>
        <v>0</v>
      </c>
      <c r="K117" s="194">
        <v>0</v>
      </c>
      <c r="L117" s="194">
        <v>0</v>
      </c>
      <c r="N117" s="17">
        <v>0</v>
      </c>
      <c r="O117" s="17"/>
    </row>
    <row r="118" spans="1:15" s="15" customFormat="1" ht="12.75" customHeight="1" x14ac:dyDescent="0.4">
      <c r="A118" s="260" t="str">
        <f>'CONTRACT TOTAL'!A118:B118</f>
        <v xml:space="preserve">FY23 Employee Classification </v>
      </c>
      <c r="B118" s="260"/>
      <c r="C118" s="194">
        <v>0</v>
      </c>
      <c r="D118" s="194">
        <v>0</v>
      </c>
      <c r="E118" s="194">
        <v>0</v>
      </c>
      <c r="F118" s="194">
        <v>0</v>
      </c>
      <c r="G118" s="196">
        <v>0</v>
      </c>
      <c r="H118" s="196">
        <v>0</v>
      </c>
      <c r="I118" s="196">
        <v>0</v>
      </c>
      <c r="J118" s="194">
        <f t="shared" si="14"/>
        <v>0</v>
      </c>
      <c r="K118" s="194">
        <v>0</v>
      </c>
      <c r="L118" s="194">
        <v>0</v>
      </c>
      <c r="N118" s="17">
        <v>0</v>
      </c>
      <c r="O118" s="17"/>
    </row>
    <row r="119" spans="1:15" s="15" customFormat="1" ht="12.75" customHeight="1" x14ac:dyDescent="0.4">
      <c r="A119" s="260" t="str">
        <f>'CONTRACT TOTAL'!A119:B119</f>
        <v xml:space="preserve">FY23 Employee Classification </v>
      </c>
      <c r="B119" s="260"/>
      <c r="C119" s="194">
        <v>0</v>
      </c>
      <c r="D119" s="194">
        <v>0</v>
      </c>
      <c r="E119" s="194">
        <v>0</v>
      </c>
      <c r="F119" s="194">
        <v>0</v>
      </c>
      <c r="G119" s="196">
        <v>0</v>
      </c>
      <c r="H119" s="196">
        <v>0</v>
      </c>
      <c r="I119" s="196">
        <v>0</v>
      </c>
      <c r="J119" s="194">
        <f t="shared" si="14"/>
        <v>0</v>
      </c>
      <c r="K119" s="194">
        <v>0</v>
      </c>
      <c r="L119" s="194">
        <v>0</v>
      </c>
      <c r="N119" s="17">
        <v>0</v>
      </c>
      <c r="O119" s="17"/>
    </row>
    <row r="120" spans="1:15" s="15" customFormat="1" ht="12.75" x14ac:dyDescent="0.4">
      <c r="A120" s="259" t="s">
        <v>54</v>
      </c>
      <c r="B120" s="259"/>
      <c r="C120" s="89">
        <f>SUM(C102:C119)</f>
        <v>0</v>
      </c>
      <c r="D120" s="198">
        <f t="shared" ref="D120:O120" si="15">SUM(D102:D119)</f>
        <v>0</v>
      </c>
      <c r="E120" s="198">
        <f t="shared" si="15"/>
        <v>0</v>
      </c>
      <c r="F120" s="198">
        <f t="shared" si="15"/>
        <v>0</v>
      </c>
      <c r="G120" s="198">
        <f t="shared" si="15"/>
        <v>0</v>
      </c>
      <c r="H120" s="198">
        <f t="shared" si="15"/>
        <v>0</v>
      </c>
      <c r="I120" s="198">
        <f t="shared" si="15"/>
        <v>0</v>
      </c>
      <c r="J120" s="198">
        <f t="shared" si="15"/>
        <v>0</v>
      </c>
      <c r="K120" s="198">
        <f t="shared" si="15"/>
        <v>0</v>
      </c>
      <c r="L120" s="198">
        <f t="shared" si="15"/>
        <v>0</v>
      </c>
      <c r="N120" s="198">
        <f t="shared" si="15"/>
        <v>0</v>
      </c>
      <c r="O120" s="198">
        <f t="shared" si="15"/>
        <v>0</v>
      </c>
    </row>
    <row r="121" spans="1:15" s="15" customFormat="1" ht="12.75" x14ac:dyDescent="0.4">
      <c r="A121" s="374"/>
      <c r="B121" s="375"/>
      <c r="C121" s="124"/>
      <c r="D121" s="124"/>
      <c r="E121" s="124"/>
      <c r="F121" s="124"/>
      <c r="G121" s="124"/>
      <c r="H121" s="124"/>
      <c r="I121" s="124"/>
      <c r="J121" s="124"/>
      <c r="K121" s="124"/>
      <c r="L121" s="124"/>
      <c r="N121" s="14"/>
      <c r="O121" s="14"/>
    </row>
    <row r="122" spans="1:15" s="15" customFormat="1" x14ac:dyDescent="0.4">
      <c r="A122" s="266" t="s">
        <v>57</v>
      </c>
      <c r="B122" s="266"/>
      <c r="C122" s="89">
        <f>C78+C99+C120</f>
        <v>0</v>
      </c>
      <c r="D122" s="89">
        <f>D78+D99+D120</f>
        <v>0</v>
      </c>
      <c r="E122" s="89">
        <f t="shared" ref="E122:L122" si="16">E78+E99+E120</f>
        <v>0</v>
      </c>
      <c r="F122" s="89">
        <f t="shared" si="16"/>
        <v>0</v>
      </c>
      <c r="G122" s="89">
        <f t="shared" si="16"/>
        <v>0</v>
      </c>
      <c r="H122" s="89">
        <f t="shared" si="16"/>
        <v>0</v>
      </c>
      <c r="I122" s="89">
        <f t="shared" si="16"/>
        <v>0</v>
      </c>
      <c r="J122" s="89">
        <f t="shared" si="16"/>
        <v>0</v>
      </c>
      <c r="K122" s="89">
        <f t="shared" si="16"/>
        <v>0</v>
      </c>
      <c r="L122" s="89">
        <f t="shared" si="16"/>
        <v>0</v>
      </c>
      <c r="N122" s="26">
        <f>N78+N99+N120</f>
        <v>0</v>
      </c>
      <c r="O122" s="26">
        <f>O78+O99+O120</f>
        <v>0</v>
      </c>
    </row>
    <row r="123" spans="1:15" s="15" customFormat="1" ht="12.75" x14ac:dyDescent="0.4">
      <c r="A123" s="374"/>
      <c r="B123" s="375"/>
      <c r="C123" s="124"/>
      <c r="D123" s="124"/>
      <c r="E123" s="124"/>
      <c r="F123" s="124"/>
      <c r="G123" s="124"/>
      <c r="H123" s="124"/>
      <c r="I123" s="124"/>
      <c r="J123" s="124"/>
      <c r="K123" s="124"/>
      <c r="L123" s="124"/>
      <c r="N123" s="14"/>
      <c r="O123" s="14"/>
    </row>
    <row r="124" spans="1:15" s="15" customFormat="1" x14ac:dyDescent="0.4">
      <c r="A124" s="265" t="s">
        <v>55</v>
      </c>
      <c r="B124" s="265"/>
      <c r="C124" s="124"/>
      <c r="D124" s="124"/>
      <c r="E124" s="124"/>
      <c r="F124" s="124"/>
      <c r="G124" s="124"/>
      <c r="H124" s="124"/>
      <c r="I124" s="124"/>
      <c r="J124" s="124"/>
      <c r="K124" s="124"/>
      <c r="L124" s="124"/>
      <c r="N124" s="14"/>
      <c r="O124" s="14"/>
    </row>
    <row r="125" spans="1:15" s="15" customFormat="1" ht="12.75" x14ac:dyDescent="0.4">
      <c r="A125" s="260" t="str">
        <f>'CONTRACT TOTAL'!A125:B125</f>
        <v>Travel</v>
      </c>
      <c r="B125" s="260"/>
      <c r="C125" s="83">
        <v>0</v>
      </c>
      <c r="D125" s="83">
        <v>0</v>
      </c>
      <c r="E125" s="83">
        <v>0</v>
      </c>
      <c r="F125" s="83">
        <v>0</v>
      </c>
      <c r="G125" s="70"/>
      <c r="H125" s="70"/>
      <c r="I125" s="70"/>
      <c r="J125" s="83">
        <f t="shared" ref="J125:J130" si="17">E125+G125+H125+I125</f>
        <v>0</v>
      </c>
      <c r="K125" s="83"/>
      <c r="L125" s="83">
        <v>0</v>
      </c>
      <c r="N125" s="18">
        <v>0</v>
      </c>
      <c r="O125" s="18">
        <f t="shared" ref="O125:O130" si="18">C125-N125</f>
        <v>0</v>
      </c>
    </row>
    <row r="126" spans="1:15" s="15" customFormat="1" ht="12.75" x14ac:dyDescent="0.4">
      <c r="A126" s="260" t="str">
        <f>'CONTRACT TOTAL'!A126:B126</f>
        <v>Equipment</v>
      </c>
      <c r="B126" s="260"/>
      <c r="C126" s="83">
        <v>0</v>
      </c>
      <c r="D126" s="83">
        <v>0</v>
      </c>
      <c r="E126" s="83">
        <v>0</v>
      </c>
      <c r="F126" s="83">
        <v>0</v>
      </c>
      <c r="G126" s="70"/>
      <c r="H126" s="70"/>
      <c r="I126" s="70"/>
      <c r="J126" s="83">
        <f t="shared" si="17"/>
        <v>0</v>
      </c>
      <c r="K126" s="83"/>
      <c r="L126" s="83">
        <v>0</v>
      </c>
      <c r="N126" s="18">
        <v>0</v>
      </c>
      <c r="O126" s="18">
        <f t="shared" si="18"/>
        <v>0</v>
      </c>
    </row>
    <row r="127" spans="1:15" s="15" customFormat="1" ht="12.75" x14ac:dyDescent="0.4">
      <c r="A127" s="260" t="str">
        <f>'CONTRACT TOTAL'!A127:B127</f>
        <v>Materials</v>
      </c>
      <c r="B127" s="260"/>
      <c r="C127" s="83">
        <v>0</v>
      </c>
      <c r="D127" s="83">
        <v>0</v>
      </c>
      <c r="E127" s="83">
        <v>0</v>
      </c>
      <c r="F127" s="83">
        <v>0</v>
      </c>
      <c r="G127" s="70"/>
      <c r="H127" s="70"/>
      <c r="I127" s="70"/>
      <c r="J127" s="83">
        <f t="shared" si="17"/>
        <v>0</v>
      </c>
      <c r="K127" s="83"/>
      <c r="L127" s="83">
        <v>0</v>
      </c>
      <c r="N127" s="18">
        <v>0</v>
      </c>
      <c r="O127" s="18">
        <f t="shared" si="18"/>
        <v>0</v>
      </c>
    </row>
    <row r="128" spans="1:15" s="15" customFormat="1" ht="12.75" x14ac:dyDescent="0.4">
      <c r="A128" s="260" t="str">
        <f>'CONTRACT TOTAL'!A128:B128</f>
        <v>Subcontracts</v>
      </c>
      <c r="B128" s="260"/>
      <c r="C128" s="83">
        <v>0</v>
      </c>
      <c r="D128" s="83">
        <v>0</v>
      </c>
      <c r="E128" s="83">
        <v>0</v>
      </c>
      <c r="F128" s="83">
        <v>0</v>
      </c>
      <c r="G128" s="70"/>
      <c r="H128" s="70"/>
      <c r="I128" s="70"/>
      <c r="J128" s="83">
        <f t="shared" si="17"/>
        <v>0</v>
      </c>
      <c r="K128" s="83"/>
      <c r="L128" s="83">
        <v>0</v>
      </c>
      <c r="N128" s="18">
        <v>0</v>
      </c>
      <c r="O128" s="18">
        <f t="shared" si="18"/>
        <v>0</v>
      </c>
    </row>
    <row r="129" spans="1:19" s="15" customFormat="1" ht="12.75" x14ac:dyDescent="0.4">
      <c r="A129" s="260" t="str">
        <f>'CONTRACT TOTAL'!A129:B129</f>
        <v>Miscellaneous</v>
      </c>
      <c r="B129" s="260"/>
      <c r="C129" s="83">
        <v>0</v>
      </c>
      <c r="D129" s="83">
        <v>0</v>
      </c>
      <c r="E129" s="83">
        <v>0</v>
      </c>
      <c r="F129" s="83">
        <v>0</v>
      </c>
      <c r="G129" s="70"/>
      <c r="H129" s="70"/>
      <c r="I129" s="70"/>
      <c r="J129" s="83">
        <f t="shared" si="17"/>
        <v>0</v>
      </c>
      <c r="K129" s="83"/>
      <c r="L129" s="83">
        <v>0</v>
      </c>
      <c r="N129" s="18">
        <v>0</v>
      </c>
      <c r="O129" s="18">
        <f t="shared" si="18"/>
        <v>0</v>
      </c>
    </row>
    <row r="130" spans="1:19" s="15" customFormat="1" ht="12.75" x14ac:dyDescent="0.4">
      <c r="A130" s="260" t="str">
        <f>'CONTRACT TOTAL'!A130:B130</f>
        <v>Utilities</v>
      </c>
      <c r="B130" s="260"/>
      <c r="C130" s="83">
        <v>0</v>
      </c>
      <c r="D130" s="83">
        <v>0</v>
      </c>
      <c r="E130" s="83">
        <v>0</v>
      </c>
      <c r="F130" s="83">
        <v>0</v>
      </c>
      <c r="G130" s="70"/>
      <c r="H130" s="70"/>
      <c r="I130" s="70"/>
      <c r="J130" s="83">
        <f t="shared" si="17"/>
        <v>0</v>
      </c>
      <c r="K130" s="83"/>
      <c r="L130" s="83">
        <v>0</v>
      </c>
      <c r="N130" s="18">
        <v>0</v>
      </c>
      <c r="O130" s="18">
        <f t="shared" si="18"/>
        <v>0</v>
      </c>
    </row>
    <row r="131" spans="1:19" s="15" customFormat="1" x14ac:dyDescent="0.4">
      <c r="A131" s="266" t="s">
        <v>56</v>
      </c>
      <c r="B131" s="266"/>
      <c r="C131" s="89">
        <f>SUM(C125:C130)</f>
        <v>0</v>
      </c>
      <c r="D131" s="89">
        <f t="shared" ref="D131:L131" si="19">SUM(D125:D130)</f>
        <v>0</v>
      </c>
      <c r="E131" s="89">
        <f t="shared" si="19"/>
        <v>0</v>
      </c>
      <c r="F131" s="89">
        <f t="shared" si="19"/>
        <v>0</v>
      </c>
      <c r="G131" s="89">
        <f t="shared" si="19"/>
        <v>0</v>
      </c>
      <c r="H131" s="89">
        <f t="shared" si="19"/>
        <v>0</v>
      </c>
      <c r="I131" s="89">
        <f t="shared" si="19"/>
        <v>0</v>
      </c>
      <c r="J131" s="89">
        <f t="shared" si="19"/>
        <v>0</v>
      </c>
      <c r="K131" s="89">
        <f t="shared" si="19"/>
        <v>0</v>
      </c>
      <c r="L131" s="89">
        <f t="shared" si="19"/>
        <v>0</v>
      </c>
      <c r="N131" s="26">
        <f>SUM(N125:N130)</f>
        <v>0</v>
      </c>
      <c r="O131" s="28">
        <f>SUM(O125:O130)</f>
        <v>0</v>
      </c>
    </row>
    <row r="132" spans="1:19" s="16" customFormat="1" ht="12.75" x14ac:dyDescent="0.4">
      <c r="A132" s="368"/>
      <c r="B132" s="369"/>
      <c r="C132" s="72"/>
      <c r="D132" s="73"/>
      <c r="E132" s="72"/>
      <c r="F132" s="73"/>
      <c r="G132" s="73"/>
      <c r="H132" s="73"/>
      <c r="I132" s="73"/>
      <c r="J132" s="73"/>
      <c r="K132" s="83"/>
      <c r="L132" s="73"/>
      <c r="N132" s="19"/>
      <c r="O132" s="20"/>
    </row>
    <row r="133" spans="1:19" s="15" customFormat="1" x14ac:dyDescent="0.4">
      <c r="A133" s="266" t="s">
        <v>58</v>
      </c>
      <c r="B133" s="266"/>
      <c r="C133" s="89">
        <f>C122+C131</f>
        <v>0</v>
      </c>
      <c r="D133" s="89">
        <f t="shared" ref="D133:J133" si="20">D122+D131</f>
        <v>0</v>
      </c>
      <c r="E133" s="89">
        <f t="shared" si="20"/>
        <v>0</v>
      </c>
      <c r="F133" s="89">
        <f t="shared" si="20"/>
        <v>0</v>
      </c>
      <c r="G133" s="89">
        <f t="shared" si="20"/>
        <v>0</v>
      </c>
      <c r="H133" s="89">
        <f t="shared" si="20"/>
        <v>0</v>
      </c>
      <c r="I133" s="89">
        <f t="shared" si="20"/>
        <v>0</v>
      </c>
      <c r="J133" s="89">
        <f t="shared" si="20"/>
        <v>0</v>
      </c>
      <c r="K133" s="89">
        <f>K122+K131</f>
        <v>0</v>
      </c>
      <c r="L133" s="89">
        <f>L122+L131</f>
        <v>0</v>
      </c>
      <c r="N133" s="26">
        <f>N122+N131</f>
        <v>0</v>
      </c>
      <c r="O133" s="28">
        <f>O122+O131</f>
        <v>0</v>
      </c>
    </row>
    <row r="134" spans="1:19" s="15" customFormat="1" x14ac:dyDescent="0.4">
      <c r="A134" s="266" t="s">
        <v>44</v>
      </c>
      <c r="B134" s="266"/>
      <c r="C134" s="89">
        <v>0</v>
      </c>
      <c r="D134" s="89">
        <v>0</v>
      </c>
      <c r="E134" s="89">
        <v>0</v>
      </c>
      <c r="F134" s="89">
        <v>0</v>
      </c>
      <c r="G134" s="89">
        <v>0</v>
      </c>
      <c r="H134" s="89">
        <v>0</v>
      </c>
      <c r="I134" s="89"/>
      <c r="J134" s="89">
        <f>E134+G134+H134+I134</f>
        <v>0</v>
      </c>
      <c r="K134" s="89"/>
      <c r="L134" s="89">
        <v>0</v>
      </c>
      <c r="N134" s="26">
        <v>0</v>
      </c>
      <c r="O134" s="28">
        <f>C134-N134</f>
        <v>0</v>
      </c>
      <c r="S134" s="29"/>
    </row>
    <row r="135" spans="1:19" s="15" customFormat="1" ht="12.75" x14ac:dyDescent="0.3">
      <c r="A135" s="263" t="s">
        <v>65</v>
      </c>
      <c r="B135" s="263"/>
      <c r="C135" s="92">
        <f>(C122+C125+C127+C129)*0.286</f>
        <v>0</v>
      </c>
      <c r="D135" s="92">
        <f t="shared" ref="D135:J135" si="21">(D122+D125+D127+D129)*0.286</f>
        <v>0</v>
      </c>
      <c r="E135" s="92">
        <f t="shared" si="21"/>
        <v>0</v>
      </c>
      <c r="F135" s="92">
        <f t="shared" si="21"/>
        <v>0</v>
      </c>
      <c r="G135" s="94">
        <f t="shared" si="21"/>
        <v>0</v>
      </c>
      <c r="H135" s="95">
        <f t="shared" si="21"/>
        <v>0</v>
      </c>
      <c r="I135" s="95">
        <f t="shared" si="21"/>
        <v>0</v>
      </c>
      <c r="J135" s="92">
        <f t="shared" si="21"/>
        <v>0</v>
      </c>
      <c r="K135" s="92">
        <f>(K122+K125+K127+K129)*0.286</f>
        <v>0</v>
      </c>
      <c r="L135" s="92">
        <f>(L122+L125+L127+L129)*0.286</f>
        <v>0</v>
      </c>
      <c r="N135" s="43">
        <f>(N122+N125+N127+N129)*0.286</f>
        <v>0</v>
      </c>
      <c r="O135" s="43">
        <f>(O122+O125+O127+O129)*0.286</f>
        <v>0</v>
      </c>
      <c r="Q135" s="29"/>
    </row>
    <row r="136" spans="1:19" s="23" customFormat="1" x14ac:dyDescent="0.4">
      <c r="A136" s="264" t="s">
        <v>43</v>
      </c>
      <c r="B136" s="264"/>
      <c r="C136" s="93">
        <f>C133+C134</f>
        <v>0</v>
      </c>
      <c r="D136" s="93">
        <f>D133+D134</f>
        <v>0</v>
      </c>
      <c r="E136" s="93">
        <f>E133+E134</f>
        <v>0</v>
      </c>
      <c r="F136" s="93">
        <f>F133+F134</f>
        <v>0</v>
      </c>
      <c r="G136" s="74">
        <f t="shared" ref="G136:L136" si="22">G133+G134</f>
        <v>0</v>
      </c>
      <c r="H136" s="74">
        <f t="shared" si="22"/>
        <v>0</v>
      </c>
      <c r="I136" s="74">
        <f t="shared" si="22"/>
        <v>0</v>
      </c>
      <c r="J136" s="93">
        <f t="shared" si="22"/>
        <v>0</v>
      </c>
      <c r="K136" s="93">
        <f t="shared" si="22"/>
        <v>0</v>
      </c>
      <c r="L136" s="93">
        <f t="shared" si="22"/>
        <v>0</v>
      </c>
      <c r="N136" s="21">
        <f>N133+N134</f>
        <v>0</v>
      </c>
      <c r="O136" s="22">
        <f>O133+O134</f>
        <v>0</v>
      </c>
    </row>
    <row r="137" spans="1:19" x14ac:dyDescent="0.4">
      <c r="A137" s="64"/>
      <c r="B137" s="65"/>
      <c r="C137" s="66"/>
      <c r="D137" s="66"/>
      <c r="E137" s="66"/>
      <c r="F137" s="66"/>
      <c r="G137" s="66"/>
      <c r="H137" s="66"/>
      <c r="I137" s="66"/>
      <c r="J137" s="66"/>
      <c r="K137" s="67"/>
      <c r="L137" s="68"/>
      <c r="N137" s="15"/>
    </row>
    <row r="138" spans="1:19" x14ac:dyDescent="0.3">
      <c r="A138" s="261" t="s">
        <v>28</v>
      </c>
      <c r="B138" s="262"/>
      <c r="C138" s="262"/>
      <c r="D138" s="3"/>
      <c r="E138" s="3"/>
      <c r="F138" s="3"/>
      <c r="G138" s="4" t="s">
        <v>29</v>
      </c>
      <c r="H138" s="3"/>
      <c r="I138" s="3"/>
      <c r="J138" s="3"/>
      <c r="K138" s="3"/>
      <c r="L138" s="2"/>
    </row>
    <row r="139" spans="1:19" x14ac:dyDescent="0.4">
      <c r="A139" s="1" t="s">
        <v>22</v>
      </c>
      <c r="L139" s="84"/>
    </row>
    <row r="143" spans="1:19" x14ac:dyDescent="0.4">
      <c r="C143" s="33"/>
    </row>
    <row r="144" spans="1:19" x14ac:dyDescent="0.4">
      <c r="C144" s="34"/>
    </row>
    <row r="145" spans="3:5" x14ac:dyDescent="0.4">
      <c r="C145" s="33"/>
      <c r="E145" s="32"/>
    </row>
    <row r="146" spans="3:5" x14ac:dyDescent="0.4">
      <c r="C146" s="33"/>
    </row>
    <row r="147" spans="3:5" x14ac:dyDescent="0.4">
      <c r="C147" s="35"/>
    </row>
    <row r="148" spans="3:5" x14ac:dyDescent="0.4">
      <c r="C148" s="33"/>
    </row>
  </sheetData>
  <mergeCells count="160">
    <mergeCell ref="A52:B52"/>
    <mergeCell ref="A53:B53"/>
    <mergeCell ref="A73:B73"/>
    <mergeCell ref="A74:B74"/>
    <mergeCell ref="A94:B94"/>
    <mergeCell ref="A95:B95"/>
    <mergeCell ref="A33:B33"/>
    <mergeCell ref="A34:B34"/>
    <mergeCell ref="A54:B54"/>
    <mergeCell ref="A55:B55"/>
    <mergeCell ref="A75:B75"/>
    <mergeCell ref="A76:B76"/>
    <mergeCell ref="A46:B46"/>
    <mergeCell ref="A47:B47"/>
    <mergeCell ref="A48:B48"/>
    <mergeCell ref="A49:B49"/>
    <mergeCell ref="A50:B50"/>
    <mergeCell ref="A51:B51"/>
    <mergeCell ref="A40:B40"/>
    <mergeCell ref="A41:B41"/>
    <mergeCell ref="A42:B42"/>
    <mergeCell ref="A43:B43"/>
    <mergeCell ref="A44:B44"/>
    <mergeCell ref="A45:B45"/>
    <mergeCell ref="A4:D4"/>
    <mergeCell ref="E4:I4"/>
    <mergeCell ref="J4:L4"/>
    <mergeCell ref="A5:D6"/>
    <mergeCell ref="E5:I6"/>
    <mergeCell ref="J5:K5"/>
    <mergeCell ref="J6:K6"/>
    <mergeCell ref="A2:A3"/>
    <mergeCell ref="B2:B3"/>
    <mergeCell ref="C2:G3"/>
    <mergeCell ref="H2:I3"/>
    <mergeCell ref="J2:L2"/>
    <mergeCell ref="J3:L3"/>
    <mergeCell ref="B10:D11"/>
    <mergeCell ref="E10:H11"/>
    <mergeCell ref="I10:I11"/>
    <mergeCell ref="J10:K10"/>
    <mergeCell ref="J11:K11"/>
    <mergeCell ref="A12:B16"/>
    <mergeCell ref="C12:F12"/>
    <mergeCell ref="G12:I12"/>
    <mergeCell ref="J12:K13"/>
    <mergeCell ref="A7:A11"/>
    <mergeCell ref="B7:D7"/>
    <mergeCell ref="E7:I7"/>
    <mergeCell ref="J7:L7"/>
    <mergeCell ref="B8:D8"/>
    <mergeCell ref="E8:I8"/>
    <mergeCell ref="J8:L8"/>
    <mergeCell ref="B9:D9"/>
    <mergeCell ref="E9:H9"/>
    <mergeCell ref="J9:L9"/>
    <mergeCell ref="A17:B17"/>
    <mergeCell ref="A18:B18"/>
    <mergeCell ref="A19:B19"/>
    <mergeCell ref="A20:B20"/>
    <mergeCell ref="A21:B21"/>
    <mergeCell ref="A22:B22"/>
    <mergeCell ref="L12:L16"/>
    <mergeCell ref="C13:D13"/>
    <mergeCell ref="E13:F13"/>
    <mergeCell ref="G13:H13"/>
    <mergeCell ref="I13:I16"/>
    <mergeCell ref="J14:J16"/>
    <mergeCell ref="K14:K16"/>
    <mergeCell ref="A29:B29"/>
    <mergeCell ref="A30:B30"/>
    <mergeCell ref="A36:B36"/>
    <mergeCell ref="A37:B37"/>
    <mergeCell ref="A38:B38"/>
    <mergeCell ref="A39:B39"/>
    <mergeCell ref="A23:B23"/>
    <mergeCell ref="A24:B24"/>
    <mergeCell ref="A25:B25"/>
    <mergeCell ref="A26:B26"/>
    <mergeCell ref="A27:B27"/>
    <mergeCell ref="A28:B28"/>
    <mergeCell ref="A31:B31"/>
    <mergeCell ref="A32:B32"/>
    <mergeCell ref="A63:B63"/>
    <mergeCell ref="A64:B64"/>
    <mergeCell ref="A65:B65"/>
    <mergeCell ref="A66:B66"/>
    <mergeCell ref="A67:B67"/>
    <mergeCell ref="A68:B68"/>
    <mergeCell ref="A57:B57"/>
    <mergeCell ref="A58:B58"/>
    <mergeCell ref="A59:B59"/>
    <mergeCell ref="A60:B60"/>
    <mergeCell ref="A61:B61"/>
    <mergeCell ref="A62:B62"/>
    <mergeCell ref="A80:B80"/>
    <mergeCell ref="A81:B81"/>
    <mergeCell ref="A82:B82"/>
    <mergeCell ref="A83:B83"/>
    <mergeCell ref="A84:B84"/>
    <mergeCell ref="A85:B85"/>
    <mergeCell ref="A69:B69"/>
    <mergeCell ref="A70:B70"/>
    <mergeCell ref="A71:B71"/>
    <mergeCell ref="A72:B72"/>
    <mergeCell ref="A78:B78"/>
    <mergeCell ref="A79:B79"/>
    <mergeCell ref="A92:B92"/>
    <mergeCell ref="A93:B93"/>
    <mergeCell ref="A99:B99"/>
    <mergeCell ref="A100:B100"/>
    <mergeCell ref="A101:B101"/>
    <mergeCell ref="A102:B102"/>
    <mergeCell ref="A86:B86"/>
    <mergeCell ref="A87:B87"/>
    <mergeCell ref="A88:B88"/>
    <mergeCell ref="A89:B89"/>
    <mergeCell ref="A90:B90"/>
    <mergeCell ref="A91:B91"/>
    <mergeCell ref="A96:B96"/>
    <mergeCell ref="A97:B97"/>
    <mergeCell ref="A112:B112"/>
    <mergeCell ref="A113:B113"/>
    <mergeCell ref="A120:B120"/>
    <mergeCell ref="A103:B103"/>
    <mergeCell ref="A104:B104"/>
    <mergeCell ref="A105:B105"/>
    <mergeCell ref="A106:B106"/>
    <mergeCell ref="A107:B107"/>
    <mergeCell ref="A108:B108"/>
    <mergeCell ref="A114:B114"/>
    <mergeCell ref="A115:B115"/>
    <mergeCell ref="A116:B116"/>
    <mergeCell ref="A117:B117"/>
    <mergeCell ref="A118:B118"/>
    <mergeCell ref="A119:B119"/>
    <mergeCell ref="A133:B133"/>
    <mergeCell ref="A134:B134"/>
    <mergeCell ref="A135:B135"/>
    <mergeCell ref="A136:B136"/>
    <mergeCell ref="A138:C138"/>
    <mergeCell ref="A35:B35"/>
    <mergeCell ref="A56:B56"/>
    <mergeCell ref="A77:B77"/>
    <mergeCell ref="A98:B98"/>
    <mergeCell ref="A127:B127"/>
    <mergeCell ref="A128:B128"/>
    <mergeCell ref="A129:B129"/>
    <mergeCell ref="A130:B130"/>
    <mergeCell ref="A131:B131"/>
    <mergeCell ref="A132:B132"/>
    <mergeCell ref="A121:B121"/>
    <mergeCell ref="A122:B122"/>
    <mergeCell ref="A123:B123"/>
    <mergeCell ref="A124:B124"/>
    <mergeCell ref="A125:B125"/>
    <mergeCell ref="A126:B126"/>
    <mergeCell ref="A109:B109"/>
    <mergeCell ref="A110:B110"/>
    <mergeCell ref="A111:B111"/>
  </mergeCells>
  <pageMargins left="0.25" right="0.25" top="0.75" bottom="0.75" header="0.3" footer="0.3"/>
  <pageSetup paperSize="5" scale="88" fitToHeight="0" orientation="landscape" horizontalDpi="1200" verticalDpi="1200" r:id="rId1"/>
  <headerFooter>
    <oddHeader>&amp;RPAGE &amp;P OF PAGES &amp;N</oddHeader>
    <oddFooter>&amp;A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1:M15"/>
  <sheetViews>
    <sheetView workbookViewId="0">
      <selection activeCell="E140" sqref="E140:E141"/>
    </sheetView>
  </sheetViews>
  <sheetFormatPr defaultColWidth="8.85546875" defaultRowHeight="13.15" x14ac:dyDescent="0.4"/>
  <cols>
    <col min="12" max="12" width="10.85546875" bestFit="1" customWidth="1"/>
  </cols>
  <sheetData>
    <row r="1" spans="1:13" s="7" customFormat="1" ht="12" customHeight="1" x14ac:dyDescent="0.4">
      <c r="I1" s="11"/>
      <c r="J1" s="9"/>
      <c r="K1" s="10"/>
      <c r="L1" s="9"/>
      <c r="M1" s="8"/>
    </row>
    <row r="3" spans="1:13" ht="25.5" x14ac:dyDescent="0.4">
      <c r="A3" s="38"/>
    </row>
    <row r="4" spans="1:13" ht="15.75" x14ac:dyDescent="0.4">
      <c r="A4" s="39"/>
    </row>
    <row r="5" spans="1:13" ht="15.75" x14ac:dyDescent="0.4">
      <c r="A5" s="39"/>
    </row>
    <row r="6" spans="1:13" ht="15" x14ac:dyDescent="0.4">
      <c r="A6" s="40"/>
    </row>
    <row r="7" spans="1:13" ht="15" x14ac:dyDescent="0.4">
      <c r="A7" s="41"/>
    </row>
    <row r="8" spans="1:13" ht="15.4" x14ac:dyDescent="0.4">
      <c r="A8" s="42"/>
    </row>
    <row r="9" spans="1:13" ht="15.4" x14ac:dyDescent="0.4">
      <c r="A9" s="42"/>
    </row>
    <row r="10" spans="1:13" ht="15" x14ac:dyDescent="0.4">
      <c r="A10" s="40"/>
    </row>
    <row r="11" spans="1:13" ht="15.4" x14ac:dyDescent="0.4">
      <c r="A11" s="42"/>
    </row>
    <row r="12" spans="1:13" ht="15.4" x14ac:dyDescent="0.4">
      <c r="A12" s="42"/>
    </row>
    <row r="13" spans="1:13" ht="15.4" x14ac:dyDescent="0.4">
      <c r="A13" s="42"/>
    </row>
    <row r="14" spans="1:13" ht="15.75" x14ac:dyDescent="0.4">
      <c r="A14" s="39"/>
    </row>
    <row r="15" spans="1:13" ht="15.75" x14ac:dyDescent="0.4">
      <c r="A15" s="39"/>
    </row>
  </sheetData>
  <pageMargins left="0.25" right="0.25" top="0.75" bottom="0.75" header="0.3" footer="0.3"/>
  <pageSetup scale="85" orientation="portrait" horizontalDpi="1200" verticalDpi="1200" r:id="rId1"/>
  <headerFooter>
    <oddHeader>&amp;RPAGE &amp;P OF PAGES &amp;N</oddHeader>
    <oddFooter>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2060"/>
    <pageSetUpPr fitToPage="1"/>
  </sheetPr>
  <dimension ref="A1:R169"/>
  <sheetViews>
    <sheetView workbookViewId="0">
      <pane xSplit="2" ySplit="16" topLeftCell="C17" activePane="bottomRight" state="frozen"/>
      <selection pane="topRight" activeCell="C1" sqref="C1"/>
      <selection pane="bottomLeft" activeCell="A17" sqref="A17"/>
      <selection pane="bottomRight" activeCell="A12" sqref="A12:B16"/>
    </sheetView>
  </sheetViews>
  <sheetFormatPr defaultColWidth="9.35546875" defaultRowHeight="13.15" outlineLevelCol="1" x14ac:dyDescent="0.4"/>
  <cols>
    <col min="1" max="1" width="20.35546875" style="1" customWidth="1"/>
    <col min="2" max="2" width="34.35546875" style="1" customWidth="1"/>
    <col min="3" max="3" width="17.35546875" style="1" customWidth="1"/>
    <col min="4" max="4" width="16.140625" style="1" customWidth="1"/>
    <col min="5" max="5" width="17" style="1" bestFit="1" customWidth="1"/>
    <col min="6" max="6" width="17.35546875" style="1" customWidth="1"/>
    <col min="7" max="7" width="16.140625" style="1" customWidth="1"/>
    <col min="8" max="8" width="17.35546875" style="1" customWidth="1"/>
    <col min="9" max="9" width="16.35546875" style="1" bestFit="1" customWidth="1"/>
    <col min="10" max="10" width="17" style="1" bestFit="1" customWidth="1"/>
    <col min="11" max="11" width="16.35546875" style="1" bestFit="1" customWidth="1"/>
    <col min="12" max="12" width="19.85546875" style="1" bestFit="1" customWidth="1"/>
    <col min="13" max="13" width="9.35546875" style="1" customWidth="1"/>
    <col min="14" max="14" width="15" style="1" customWidth="1" outlineLevel="1"/>
    <col min="15" max="15" width="15.140625" style="1" customWidth="1" outlineLevel="1"/>
    <col min="16" max="16" width="14.35546875" style="1" bestFit="1" customWidth="1"/>
    <col min="17" max="17" width="12.35546875" style="1" bestFit="1" customWidth="1"/>
    <col min="18" max="18" width="12" style="1" bestFit="1" customWidth="1"/>
    <col min="19" max="16384" width="9.35546875" style="1"/>
  </cols>
  <sheetData>
    <row r="1" spans="1:17" s="7" customFormat="1" ht="12" customHeight="1" x14ac:dyDescent="0.4">
      <c r="I1" s="11"/>
      <c r="J1" s="9"/>
      <c r="K1" s="10"/>
      <c r="L1" s="8"/>
    </row>
    <row r="2" spans="1:17" ht="27.75" customHeight="1" x14ac:dyDescent="0.4">
      <c r="A2" s="347"/>
      <c r="B2" s="349" t="s">
        <v>32</v>
      </c>
      <c r="C2" s="351" t="s">
        <v>30</v>
      </c>
      <c r="D2" s="351"/>
      <c r="E2" s="351"/>
      <c r="F2" s="351"/>
      <c r="G2" s="351"/>
      <c r="H2" s="353" t="s">
        <v>0</v>
      </c>
      <c r="I2" s="354"/>
      <c r="J2" s="296" t="s">
        <v>23</v>
      </c>
      <c r="K2" s="297"/>
      <c r="L2" s="298"/>
    </row>
    <row r="3" spans="1:17" ht="27.75" customHeight="1" x14ac:dyDescent="0.4">
      <c r="A3" s="348"/>
      <c r="B3" s="350"/>
      <c r="C3" s="352"/>
      <c r="D3" s="352"/>
      <c r="E3" s="352"/>
      <c r="F3" s="352"/>
      <c r="G3" s="352"/>
      <c r="H3" s="355"/>
      <c r="I3" s="356"/>
      <c r="J3" s="357" t="str">
        <f>'CONTRACT TOTAL'!J3:L3</f>
        <v>09/30/2022 (22)</v>
      </c>
      <c r="K3" s="358"/>
      <c r="L3" s="359"/>
    </row>
    <row r="4" spans="1:17" ht="10.35" customHeight="1" x14ac:dyDescent="0.4">
      <c r="A4" s="296" t="s">
        <v>31</v>
      </c>
      <c r="B4" s="297"/>
      <c r="C4" s="297"/>
      <c r="D4" s="298"/>
      <c r="E4" s="296" t="s">
        <v>1</v>
      </c>
      <c r="F4" s="297"/>
      <c r="G4" s="297"/>
      <c r="H4" s="297"/>
      <c r="I4" s="298"/>
      <c r="J4" s="330" t="s">
        <v>2</v>
      </c>
      <c r="K4" s="331"/>
      <c r="L4" s="332"/>
    </row>
    <row r="5" spans="1:17" ht="9" customHeight="1" x14ac:dyDescent="0.4">
      <c r="A5" s="333" t="str">
        <f>'CONTRACT TOTAL'!A5:D6</f>
        <v>NASA/Goodard Space Flight Center, Wallops Flight Facility
NASA Contracting Officer, NAME (name@nasa.gov)</v>
      </c>
      <c r="B5" s="334"/>
      <c r="C5" s="334"/>
      <c r="D5" s="335"/>
      <c r="E5" s="282" t="str">
        <f>'CONTRACT TOTAL'!E5:I6</f>
        <v>Institutional Info</v>
      </c>
      <c r="F5" s="339"/>
      <c r="G5" s="339"/>
      <c r="H5" s="339"/>
      <c r="I5" s="339"/>
      <c r="J5" s="279" t="s">
        <v>33</v>
      </c>
      <c r="K5" s="281"/>
      <c r="L5" s="100" t="s">
        <v>34</v>
      </c>
    </row>
    <row r="6" spans="1:17" ht="25.35" customHeight="1" x14ac:dyDescent="0.55000000000000004">
      <c r="A6" s="336"/>
      <c r="B6" s="337"/>
      <c r="C6" s="337"/>
      <c r="D6" s="338"/>
      <c r="E6" s="340"/>
      <c r="F6" s="341"/>
      <c r="G6" s="341"/>
      <c r="H6" s="341"/>
      <c r="I6" s="341"/>
      <c r="J6" s="274">
        <v>1581914.2</v>
      </c>
      <c r="K6" s="275"/>
      <c r="L6" s="88"/>
      <c r="P6" s="32"/>
    </row>
    <row r="7" spans="1:17" ht="10.5" customHeight="1" x14ac:dyDescent="0.4">
      <c r="A7" s="276" t="s">
        <v>3</v>
      </c>
      <c r="B7" s="279" t="s">
        <v>4</v>
      </c>
      <c r="C7" s="280"/>
      <c r="D7" s="281"/>
      <c r="E7" s="279" t="s">
        <v>5</v>
      </c>
      <c r="F7" s="280"/>
      <c r="G7" s="280"/>
      <c r="H7" s="280"/>
      <c r="I7" s="281"/>
      <c r="J7" s="282" t="s">
        <v>35</v>
      </c>
      <c r="K7" s="283"/>
      <c r="L7" s="284"/>
    </row>
    <row r="8" spans="1:17" ht="25.5" customHeight="1" x14ac:dyDescent="0.55000000000000004">
      <c r="A8" s="277"/>
      <c r="B8" s="342" t="s">
        <v>42</v>
      </c>
      <c r="C8" s="343"/>
      <c r="D8" s="344"/>
      <c r="E8" s="342">
        <f>'CONTRACT TOTAL'!E8:I8</f>
        <v>0</v>
      </c>
      <c r="F8" s="343"/>
      <c r="G8" s="343"/>
      <c r="H8" s="343"/>
      <c r="I8" s="344"/>
      <c r="J8" s="293">
        <v>1581914.2</v>
      </c>
      <c r="K8" s="294"/>
      <c r="L8" s="295"/>
      <c r="Q8" s="32"/>
    </row>
    <row r="9" spans="1:17" ht="10.5" customHeight="1" x14ac:dyDescent="0.4">
      <c r="A9" s="277"/>
      <c r="B9" s="279" t="s">
        <v>6</v>
      </c>
      <c r="C9" s="280"/>
      <c r="D9" s="281"/>
      <c r="E9" s="285" t="s">
        <v>7</v>
      </c>
      <c r="F9" s="286"/>
      <c r="G9" s="286"/>
      <c r="H9" s="286"/>
      <c r="I9" s="12" t="s">
        <v>8</v>
      </c>
      <c r="J9" s="287" t="s">
        <v>9</v>
      </c>
      <c r="K9" s="288"/>
      <c r="L9" s="289"/>
    </row>
    <row r="10" spans="1:17" ht="9" customHeight="1" x14ac:dyDescent="0.4">
      <c r="A10" s="277"/>
      <c r="B10" s="360" t="s">
        <v>112</v>
      </c>
      <c r="C10" s="361"/>
      <c r="D10" s="362"/>
      <c r="E10" s="363" t="s">
        <v>66</v>
      </c>
      <c r="F10" s="283"/>
      <c r="G10" s="283"/>
      <c r="H10" s="283"/>
      <c r="I10" s="401">
        <f>'CONTRACT TOTAL'!I10:I11</f>
        <v>44847</v>
      </c>
      <c r="J10" s="285" t="s">
        <v>10</v>
      </c>
      <c r="K10" s="320"/>
      <c r="L10" s="98" t="s">
        <v>11</v>
      </c>
    </row>
    <row r="11" spans="1:17" ht="17.100000000000001" customHeight="1" x14ac:dyDescent="0.4">
      <c r="A11" s="278"/>
      <c r="B11" s="342"/>
      <c r="C11" s="343"/>
      <c r="D11" s="344"/>
      <c r="E11" s="364"/>
      <c r="F11" s="365"/>
      <c r="G11" s="365"/>
      <c r="H11" s="365"/>
      <c r="I11" s="402"/>
      <c r="J11" s="321">
        <v>1581914.2</v>
      </c>
      <c r="K11" s="322"/>
      <c r="L11" s="87">
        <v>1581914.2</v>
      </c>
    </row>
    <row r="12" spans="1:17" ht="11.25" customHeight="1" x14ac:dyDescent="0.4">
      <c r="A12" s="325" t="s">
        <v>12</v>
      </c>
      <c r="B12" s="326"/>
      <c r="C12" s="287" t="s">
        <v>13</v>
      </c>
      <c r="D12" s="288"/>
      <c r="E12" s="288"/>
      <c r="F12" s="289"/>
      <c r="G12" s="287" t="s">
        <v>14</v>
      </c>
      <c r="H12" s="288"/>
      <c r="I12" s="289"/>
      <c r="J12" s="302" t="s">
        <v>24</v>
      </c>
      <c r="K12" s="303"/>
      <c r="L12" s="276" t="s">
        <v>15</v>
      </c>
    </row>
    <row r="13" spans="1:17" ht="11.25" customHeight="1" x14ac:dyDescent="0.4">
      <c r="A13" s="327"/>
      <c r="B13" s="328"/>
      <c r="C13" s="302" t="s">
        <v>16</v>
      </c>
      <c r="D13" s="306"/>
      <c r="E13" s="287" t="s">
        <v>17</v>
      </c>
      <c r="F13" s="289"/>
      <c r="G13" s="287" t="s">
        <v>18</v>
      </c>
      <c r="H13" s="289"/>
      <c r="I13" s="290" t="s">
        <v>27</v>
      </c>
      <c r="J13" s="304"/>
      <c r="K13" s="305"/>
      <c r="L13" s="277"/>
    </row>
    <row r="14" spans="1:17" ht="15" customHeight="1" x14ac:dyDescent="0.4">
      <c r="A14" s="327"/>
      <c r="B14" s="329"/>
      <c r="C14" s="6" t="s">
        <v>26</v>
      </c>
      <c r="D14" s="6" t="s">
        <v>37</v>
      </c>
      <c r="E14" s="6" t="s">
        <v>39</v>
      </c>
      <c r="F14" s="6" t="s">
        <v>37</v>
      </c>
      <c r="G14" s="6"/>
      <c r="H14" s="6"/>
      <c r="I14" s="291"/>
      <c r="J14" s="307" t="s">
        <v>21</v>
      </c>
      <c r="K14" s="323" t="s">
        <v>25</v>
      </c>
      <c r="L14" s="277"/>
    </row>
    <row r="15" spans="1:17" ht="11.25" customHeight="1" x14ac:dyDescent="0.4">
      <c r="A15" s="327"/>
      <c r="B15" s="329"/>
      <c r="C15" s="5"/>
      <c r="D15" s="5"/>
      <c r="E15" s="5"/>
      <c r="F15" s="5"/>
      <c r="G15" s="27">
        <f>'CONTRACT TOTAL'!G15</f>
        <v>44856</v>
      </c>
      <c r="H15" s="27">
        <f>'CONTRACT TOTAL'!H15</f>
        <v>44887</v>
      </c>
      <c r="I15" s="291"/>
      <c r="J15" s="292"/>
      <c r="K15" s="324"/>
      <c r="L15" s="277"/>
    </row>
    <row r="16" spans="1:17" ht="11.25" customHeight="1" x14ac:dyDescent="0.4">
      <c r="A16" s="327"/>
      <c r="B16" s="329"/>
      <c r="C16" s="59" t="s">
        <v>36</v>
      </c>
      <c r="D16" s="59" t="s">
        <v>38</v>
      </c>
      <c r="E16" s="59" t="s">
        <v>40</v>
      </c>
      <c r="F16" s="59" t="s">
        <v>41</v>
      </c>
      <c r="G16" s="59" t="s">
        <v>19</v>
      </c>
      <c r="H16" s="59" t="s">
        <v>20</v>
      </c>
      <c r="I16" s="292"/>
      <c r="J16" s="292"/>
      <c r="K16" s="324"/>
      <c r="L16" s="277"/>
      <c r="N16" s="1" t="str">
        <f>'CONTRACT TOTAL'!N16</f>
        <v>Sep est</v>
      </c>
    </row>
    <row r="17" spans="1:15" s="25" customFormat="1" x14ac:dyDescent="0.4">
      <c r="A17" s="265" t="s">
        <v>46</v>
      </c>
      <c r="B17" s="265"/>
      <c r="C17" s="77"/>
      <c r="D17" s="77"/>
      <c r="E17" s="77"/>
      <c r="F17" s="77"/>
      <c r="G17" s="103"/>
      <c r="H17" s="103"/>
      <c r="I17" s="103"/>
      <c r="J17" s="77"/>
      <c r="K17" s="85"/>
      <c r="L17" s="77"/>
      <c r="N17" s="25" t="str">
        <f>'CONTRACT TOTAL'!N17</f>
        <v>from Oct Rpt</v>
      </c>
      <c r="O17" s="25" t="s">
        <v>67</v>
      </c>
    </row>
    <row r="18" spans="1:15" s="15" customFormat="1" ht="12.75" x14ac:dyDescent="0.4">
      <c r="A18" s="260" t="str">
        <f>'CONTRACT TOTAL'!A18:B18</f>
        <v>Position Title (Employee Classification) 1</v>
      </c>
      <c r="B18" s="260"/>
      <c r="C18" s="60">
        <v>0</v>
      </c>
      <c r="D18" s="60">
        <v>0</v>
      </c>
      <c r="E18" s="60">
        <v>2116</v>
      </c>
      <c r="F18" s="60">
        <v>1974</v>
      </c>
      <c r="G18" s="69">
        <v>0</v>
      </c>
      <c r="H18" s="69">
        <v>0</v>
      </c>
      <c r="I18" s="69">
        <v>0</v>
      </c>
      <c r="J18" s="77">
        <f t="shared" ref="J18:J29" si="0">E18+G18+H18+I18</f>
        <v>2116</v>
      </c>
      <c r="K18" s="85">
        <v>1974</v>
      </c>
      <c r="L18" s="77">
        <v>0</v>
      </c>
      <c r="N18" s="61">
        <v>0</v>
      </c>
      <c r="O18" s="14">
        <f t="shared" ref="O18:O30" si="1">C18-N18</f>
        <v>0</v>
      </c>
    </row>
    <row r="19" spans="1:15" s="15" customFormat="1" ht="12.75" customHeight="1" x14ac:dyDescent="0.4">
      <c r="A19" s="260" t="str">
        <f>'CONTRACT TOTAL'!A19:B19</f>
        <v>Position Title (Employee Classification) 2</v>
      </c>
      <c r="B19" s="260"/>
      <c r="C19" s="60">
        <v>0</v>
      </c>
      <c r="D19" s="60">
        <v>0</v>
      </c>
      <c r="E19" s="60">
        <v>2223.5</v>
      </c>
      <c r="F19" s="60">
        <v>1974</v>
      </c>
      <c r="G19" s="69">
        <v>0</v>
      </c>
      <c r="H19" s="69">
        <v>0</v>
      </c>
      <c r="I19" s="69">
        <v>0</v>
      </c>
      <c r="J19" s="77">
        <f t="shared" si="0"/>
        <v>2223.5</v>
      </c>
      <c r="K19" s="85">
        <v>1974</v>
      </c>
      <c r="L19" s="77">
        <v>0</v>
      </c>
      <c r="N19" s="61">
        <v>0</v>
      </c>
      <c r="O19" s="14">
        <f t="shared" si="1"/>
        <v>0</v>
      </c>
    </row>
    <row r="20" spans="1:15" s="15" customFormat="1" ht="12.75" customHeight="1" x14ac:dyDescent="0.4">
      <c r="A20" s="260" t="str">
        <f>'CONTRACT TOTAL'!A20:B20</f>
        <v>Position Title (Employee Classification) 3</v>
      </c>
      <c r="B20" s="260"/>
      <c r="C20" s="60">
        <v>0</v>
      </c>
      <c r="D20" s="60">
        <v>0</v>
      </c>
      <c r="E20" s="60">
        <v>2228</v>
      </c>
      <c r="F20" s="60">
        <v>1974</v>
      </c>
      <c r="G20" s="69">
        <v>0</v>
      </c>
      <c r="H20" s="69">
        <v>0</v>
      </c>
      <c r="I20" s="69">
        <v>0</v>
      </c>
      <c r="J20" s="77">
        <f t="shared" si="0"/>
        <v>2228</v>
      </c>
      <c r="K20" s="85">
        <v>1974</v>
      </c>
      <c r="L20" s="77">
        <v>0</v>
      </c>
      <c r="N20" s="61">
        <v>0</v>
      </c>
      <c r="O20" s="14">
        <f t="shared" si="1"/>
        <v>0</v>
      </c>
    </row>
    <row r="21" spans="1:15" s="15" customFormat="1" ht="12.75" x14ac:dyDescent="0.4">
      <c r="A21" s="260" t="str">
        <f>'CONTRACT TOTAL'!A21:B21</f>
        <v>Position Title (Employee Classification) 4</v>
      </c>
      <c r="B21" s="260"/>
      <c r="C21" s="60">
        <v>0</v>
      </c>
      <c r="D21" s="60">
        <v>0</v>
      </c>
      <c r="E21" s="60">
        <v>0</v>
      </c>
      <c r="F21" s="60">
        <v>140</v>
      </c>
      <c r="G21" s="69">
        <v>0</v>
      </c>
      <c r="H21" s="69">
        <v>0</v>
      </c>
      <c r="I21" s="69">
        <v>0</v>
      </c>
      <c r="J21" s="77">
        <f t="shared" si="0"/>
        <v>0</v>
      </c>
      <c r="K21" s="85">
        <v>140</v>
      </c>
      <c r="L21" s="77">
        <v>0</v>
      </c>
      <c r="N21" s="61">
        <v>0</v>
      </c>
      <c r="O21" s="14">
        <f t="shared" si="1"/>
        <v>0</v>
      </c>
    </row>
    <row r="22" spans="1:15" s="15" customFormat="1" ht="12.75" customHeight="1" x14ac:dyDescent="0.4">
      <c r="A22" s="260" t="str">
        <f>'CONTRACT TOTAL'!A22:B22</f>
        <v>Position Title (Employee Classification) 5</v>
      </c>
      <c r="B22" s="260"/>
      <c r="C22" s="60">
        <v>0</v>
      </c>
      <c r="D22" s="60">
        <v>0</v>
      </c>
      <c r="E22" s="60">
        <v>2002</v>
      </c>
      <c r="F22" s="60">
        <v>1974</v>
      </c>
      <c r="G22" s="69">
        <v>0</v>
      </c>
      <c r="H22" s="69">
        <v>0</v>
      </c>
      <c r="I22" s="69">
        <v>0</v>
      </c>
      <c r="J22" s="77">
        <f t="shared" si="0"/>
        <v>2002</v>
      </c>
      <c r="K22" s="85">
        <v>1974</v>
      </c>
      <c r="L22" s="77">
        <v>0</v>
      </c>
      <c r="N22" s="61">
        <v>0</v>
      </c>
      <c r="O22" s="14">
        <f t="shared" si="1"/>
        <v>0</v>
      </c>
    </row>
    <row r="23" spans="1:15" s="15" customFormat="1" ht="12.75" customHeight="1" x14ac:dyDescent="0.4">
      <c r="A23" s="260" t="str">
        <f>'CONTRACT TOTAL'!A23:B23</f>
        <v>Position Title (Employee Classification) 6</v>
      </c>
      <c r="B23" s="260"/>
      <c r="C23" s="60">
        <v>0</v>
      </c>
      <c r="D23" s="60">
        <v>0</v>
      </c>
      <c r="E23" s="60">
        <v>2058</v>
      </c>
      <c r="F23" s="60">
        <v>1974</v>
      </c>
      <c r="G23" s="69">
        <v>0</v>
      </c>
      <c r="H23" s="69">
        <v>0</v>
      </c>
      <c r="I23" s="69">
        <v>0</v>
      </c>
      <c r="J23" s="77">
        <f t="shared" si="0"/>
        <v>2058</v>
      </c>
      <c r="K23" s="85">
        <v>1974</v>
      </c>
      <c r="L23" s="77">
        <v>0</v>
      </c>
      <c r="N23" s="61">
        <v>0</v>
      </c>
      <c r="O23" s="14">
        <f t="shared" si="1"/>
        <v>0</v>
      </c>
    </row>
    <row r="24" spans="1:15" s="15" customFormat="1" ht="12.75" x14ac:dyDescent="0.4">
      <c r="A24" s="260" t="str">
        <f>'CONTRACT TOTAL'!A24:B24</f>
        <v>Position Title (Employee Classification) 7</v>
      </c>
      <c r="B24" s="260"/>
      <c r="C24" s="60">
        <v>0</v>
      </c>
      <c r="D24" s="60">
        <v>0</v>
      </c>
      <c r="E24" s="60">
        <v>569</v>
      </c>
      <c r="F24" s="60">
        <v>420</v>
      </c>
      <c r="G24" s="69">
        <v>0</v>
      </c>
      <c r="H24" s="69">
        <v>0</v>
      </c>
      <c r="I24" s="69">
        <v>0</v>
      </c>
      <c r="J24" s="77">
        <f t="shared" si="0"/>
        <v>569</v>
      </c>
      <c r="K24" s="85">
        <v>420</v>
      </c>
      <c r="L24" s="77">
        <v>0</v>
      </c>
      <c r="N24" s="61">
        <v>0</v>
      </c>
      <c r="O24" s="14">
        <f t="shared" si="1"/>
        <v>0</v>
      </c>
    </row>
    <row r="25" spans="1:15" s="15" customFormat="1" ht="12.75" customHeight="1" x14ac:dyDescent="0.4">
      <c r="A25" s="260" t="str">
        <f>'CONTRACT TOTAL'!A25:B25</f>
        <v>Position Title (Employee Classification) 8</v>
      </c>
      <c r="B25" s="260"/>
      <c r="C25" s="60">
        <v>0</v>
      </c>
      <c r="D25" s="60">
        <v>0</v>
      </c>
      <c r="E25" s="60">
        <v>0</v>
      </c>
      <c r="F25" s="60">
        <v>0</v>
      </c>
      <c r="G25" s="69">
        <v>0</v>
      </c>
      <c r="H25" s="69">
        <v>0</v>
      </c>
      <c r="I25" s="69">
        <v>0</v>
      </c>
      <c r="J25" s="77">
        <f t="shared" si="0"/>
        <v>0</v>
      </c>
      <c r="K25" s="85">
        <v>0</v>
      </c>
      <c r="L25" s="77">
        <v>0</v>
      </c>
      <c r="N25" s="61">
        <v>0</v>
      </c>
      <c r="O25" s="14">
        <f t="shared" si="1"/>
        <v>0</v>
      </c>
    </row>
    <row r="26" spans="1:15" s="15" customFormat="1" ht="12.75" customHeight="1" x14ac:dyDescent="0.4">
      <c r="A26" s="260" t="str">
        <f>'CONTRACT TOTAL'!A26:B26</f>
        <v>Position Title (Employee Classification) 9</v>
      </c>
      <c r="B26" s="260"/>
      <c r="C26" s="60">
        <v>0</v>
      </c>
      <c r="D26" s="60">
        <v>0</v>
      </c>
      <c r="E26" s="60">
        <v>0</v>
      </c>
      <c r="F26" s="60">
        <v>0</v>
      </c>
      <c r="G26" s="69">
        <v>0</v>
      </c>
      <c r="H26" s="69">
        <v>0</v>
      </c>
      <c r="I26" s="69">
        <v>0</v>
      </c>
      <c r="J26" s="77">
        <f t="shared" si="0"/>
        <v>0</v>
      </c>
      <c r="K26" s="85">
        <v>0</v>
      </c>
      <c r="L26" s="77">
        <v>0</v>
      </c>
      <c r="N26" s="61">
        <v>0</v>
      </c>
      <c r="O26" s="14">
        <f t="shared" si="1"/>
        <v>0</v>
      </c>
    </row>
    <row r="27" spans="1:15" s="15" customFormat="1" ht="12.75" customHeight="1" x14ac:dyDescent="0.4">
      <c r="A27" s="260" t="str">
        <f>'CONTRACT TOTAL'!A27:B27</f>
        <v>Position Title (Employee Classification) 10</v>
      </c>
      <c r="B27" s="260"/>
      <c r="C27" s="60">
        <v>0</v>
      </c>
      <c r="D27" s="60">
        <v>0</v>
      </c>
      <c r="E27" s="60">
        <v>0</v>
      </c>
      <c r="F27" s="60">
        <v>0</v>
      </c>
      <c r="G27" s="69">
        <v>0</v>
      </c>
      <c r="H27" s="69">
        <v>0</v>
      </c>
      <c r="I27" s="69">
        <v>0</v>
      </c>
      <c r="J27" s="77">
        <f t="shared" si="0"/>
        <v>0</v>
      </c>
      <c r="K27" s="85">
        <v>0</v>
      </c>
      <c r="L27" s="77">
        <v>0</v>
      </c>
      <c r="N27" s="61">
        <v>0</v>
      </c>
      <c r="O27" s="14">
        <f t="shared" si="1"/>
        <v>0</v>
      </c>
    </row>
    <row r="28" spans="1:15" s="15" customFormat="1" ht="12.75" customHeight="1" x14ac:dyDescent="0.4">
      <c r="A28" s="260" t="str">
        <f>'CONTRACT TOTAL'!A28:B28</f>
        <v>Position Title (Employee Classification) 11</v>
      </c>
      <c r="B28" s="260"/>
      <c r="C28" s="60">
        <v>0</v>
      </c>
      <c r="D28" s="60">
        <v>0</v>
      </c>
      <c r="E28" s="60">
        <v>0</v>
      </c>
      <c r="F28" s="60">
        <v>0</v>
      </c>
      <c r="G28" s="69">
        <v>0</v>
      </c>
      <c r="H28" s="69">
        <v>0</v>
      </c>
      <c r="I28" s="69">
        <v>0</v>
      </c>
      <c r="J28" s="77">
        <f t="shared" si="0"/>
        <v>0</v>
      </c>
      <c r="K28" s="85">
        <v>0</v>
      </c>
      <c r="L28" s="77">
        <v>0</v>
      </c>
      <c r="N28" s="61">
        <v>0</v>
      </c>
      <c r="O28" s="14">
        <f t="shared" si="1"/>
        <v>0</v>
      </c>
    </row>
    <row r="29" spans="1:15" s="15" customFormat="1" ht="12.75" customHeight="1" x14ac:dyDescent="0.4">
      <c r="A29" s="260" t="str">
        <f>'CONTRACT TOTAL'!A29:B29</f>
        <v>Position Title (Employee Classification) 12</v>
      </c>
      <c r="B29" s="260"/>
      <c r="C29" s="60">
        <v>0</v>
      </c>
      <c r="D29" s="60">
        <v>0</v>
      </c>
      <c r="E29" s="60">
        <v>16</v>
      </c>
      <c r="F29" s="60">
        <v>0</v>
      </c>
      <c r="G29" s="69">
        <v>0</v>
      </c>
      <c r="H29" s="69">
        <v>0</v>
      </c>
      <c r="I29" s="69">
        <v>0</v>
      </c>
      <c r="J29" s="77">
        <f t="shared" si="0"/>
        <v>16</v>
      </c>
      <c r="K29" s="85">
        <v>0</v>
      </c>
      <c r="L29" s="77">
        <v>0</v>
      </c>
      <c r="N29" s="61">
        <v>0</v>
      </c>
      <c r="O29" s="14">
        <f t="shared" si="1"/>
        <v>0</v>
      </c>
    </row>
    <row r="30" spans="1:15" s="15" customFormat="1" ht="12.75" customHeight="1" x14ac:dyDescent="0.4">
      <c r="A30" s="260" t="str">
        <f>'CONTRACT TOTAL'!A30:B30</f>
        <v>Position Title (Employee Classification) 13</v>
      </c>
      <c r="B30" s="260"/>
      <c r="C30" s="60">
        <v>0</v>
      </c>
      <c r="D30" s="60">
        <v>0</v>
      </c>
      <c r="E30" s="60">
        <v>0</v>
      </c>
      <c r="F30" s="60">
        <v>0</v>
      </c>
      <c r="G30" s="69">
        <v>0</v>
      </c>
      <c r="H30" s="69">
        <v>0</v>
      </c>
      <c r="I30" s="69">
        <v>0</v>
      </c>
      <c r="J30" s="106">
        <f>E30+G30+H30+I30</f>
        <v>0</v>
      </c>
      <c r="K30" s="106">
        <v>0</v>
      </c>
      <c r="L30" s="106">
        <v>0</v>
      </c>
      <c r="N30" s="61">
        <v>0</v>
      </c>
      <c r="O30" s="14">
        <f t="shared" si="1"/>
        <v>0</v>
      </c>
    </row>
    <row r="31" spans="1:15" s="15" customFormat="1" ht="12.75" customHeight="1" x14ac:dyDescent="0.4">
      <c r="A31" s="260" t="str">
        <f>'CONTRACT TOTAL'!A31:B31</f>
        <v>Position Title (Employee Classification) 14</v>
      </c>
      <c r="B31" s="260"/>
      <c r="C31" s="60">
        <v>0</v>
      </c>
      <c r="D31" s="60">
        <v>0</v>
      </c>
      <c r="E31" s="60">
        <v>0</v>
      </c>
      <c r="F31" s="60">
        <v>0</v>
      </c>
      <c r="G31" s="69">
        <v>0</v>
      </c>
      <c r="H31" s="69">
        <v>0</v>
      </c>
      <c r="I31" s="69">
        <v>0</v>
      </c>
      <c r="J31" s="124">
        <v>0</v>
      </c>
      <c r="K31" s="124">
        <v>0</v>
      </c>
      <c r="L31" s="124">
        <v>0</v>
      </c>
      <c r="N31" s="61">
        <v>0</v>
      </c>
      <c r="O31" s="14">
        <f>C31-N31</f>
        <v>0</v>
      </c>
    </row>
    <row r="32" spans="1:15" s="15" customFormat="1" ht="12.75" customHeight="1" x14ac:dyDescent="0.4">
      <c r="A32" s="260" t="str">
        <f>'CONTRACT TOTAL'!A32:B32</f>
        <v>Position Title (Employee Classification) 15</v>
      </c>
      <c r="B32" s="260"/>
      <c r="C32" s="60">
        <v>0</v>
      </c>
      <c r="D32" s="60">
        <v>0</v>
      </c>
      <c r="E32" s="60">
        <v>0</v>
      </c>
      <c r="F32" s="60">
        <v>0</v>
      </c>
      <c r="G32" s="69">
        <v>0</v>
      </c>
      <c r="H32" s="69">
        <v>0</v>
      </c>
      <c r="I32" s="69">
        <v>0</v>
      </c>
      <c r="J32" s="147">
        <v>0</v>
      </c>
      <c r="K32" s="147">
        <v>0</v>
      </c>
      <c r="L32" s="147">
        <v>0</v>
      </c>
      <c r="N32" s="61">
        <v>0</v>
      </c>
      <c r="O32" s="14">
        <f>C32-N32</f>
        <v>0</v>
      </c>
    </row>
    <row r="33" spans="1:16" s="15" customFormat="1" ht="12.75" customHeight="1" x14ac:dyDescent="0.4">
      <c r="A33" s="260" t="str">
        <f>'CONTRACT TOTAL'!A33:B33</f>
        <v>Position Title (Employee Classification) 16</v>
      </c>
      <c r="B33" s="260"/>
      <c r="C33" s="60">
        <v>0</v>
      </c>
      <c r="D33" s="60">
        <v>0</v>
      </c>
      <c r="E33" s="60">
        <v>0</v>
      </c>
      <c r="F33" s="60">
        <v>0</v>
      </c>
      <c r="G33" s="69">
        <v>0</v>
      </c>
      <c r="H33" s="69">
        <v>0</v>
      </c>
      <c r="I33" s="69">
        <v>0</v>
      </c>
      <c r="J33" s="147">
        <v>0</v>
      </c>
      <c r="K33" s="147">
        <v>0</v>
      </c>
      <c r="L33" s="147">
        <v>0</v>
      </c>
      <c r="N33" s="61">
        <v>0</v>
      </c>
      <c r="O33" s="14">
        <f>C33-N33</f>
        <v>0</v>
      </c>
    </row>
    <row r="34" spans="1:16" s="15" customFormat="1" ht="12.75" customHeight="1" x14ac:dyDescent="0.4">
      <c r="A34" s="260" t="str">
        <f>'CONTRACT TOTAL'!A34:B34</f>
        <v>Position Title (Employee Classification) 17</v>
      </c>
      <c r="B34" s="260"/>
      <c r="C34" s="60">
        <v>0</v>
      </c>
      <c r="D34" s="60">
        <v>0</v>
      </c>
      <c r="E34" s="60">
        <v>0</v>
      </c>
      <c r="F34" s="60">
        <v>0</v>
      </c>
      <c r="G34" s="69">
        <v>0</v>
      </c>
      <c r="H34" s="69">
        <v>0</v>
      </c>
      <c r="I34" s="69">
        <v>0</v>
      </c>
      <c r="J34" s="147">
        <v>0</v>
      </c>
      <c r="K34" s="147">
        <v>0</v>
      </c>
      <c r="L34" s="147">
        <v>0</v>
      </c>
      <c r="N34" s="61">
        <v>0</v>
      </c>
      <c r="O34" s="14">
        <f>C34-N34</f>
        <v>0</v>
      </c>
    </row>
    <row r="35" spans="1:16" s="15" customFormat="1" ht="12.75" customHeight="1" x14ac:dyDescent="0.4">
      <c r="A35" s="260" t="str">
        <f>'CONTRACT TOTAL'!A35:B35</f>
        <v>Position Title (Employee Classification) 18</v>
      </c>
      <c r="B35" s="260"/>
      <c r="C35" s="60">
        <v>0</v>
      </c>
      <c r="D35" s="60">
        <v>0</v>
      </c>
      <c r="E35" s="60">
        <v>0</v>
      </c>
      <c r="F35" s="60">
        <v>0</v>
      </c>
      <c r="G35" s="69">
        <v>0</v>
      </c>
      <c r="H35" s="69">
        <v>0</v>
      </c>
      <c r="I35" s="69">
        <v>0</v>
      </c>
      <c r="J35" s="147">
        <v>0</v>
      </c>
      <c r="K35" s="147">
        <v>0</v>
      </c>
      <c r="L35" s="147">
        <v>0</v>
      </c>
      <c r="N35" s="61">
        <v>0</v>
      </c>
      <c r="O35" s="14">
        <f>C35-N35</f>
        <v>0</v>
      </c>
    </row>
    <row r="36" spans="1:16" s="15" customFormat="1" ht="12.75" x14ac:dyDescent="0.4">
      <c r="A36" s="259" t="s">
        <v>47</v>
      </c>
      <c r="B36" s="259"/>
      <c r="C36" s="90">
        <f>SUM(C18:C35)</f>
        <v>0</v>
      </c>
      <c r="D36" s="90">
        <f t="shared" ref="D36:O36" si="2">SUM(D18:D35)</f>
        <v>0</v>
      </c>
      <c r="E36" s="90">
        <f t="shared" si="2"/>
        <v>11212.5</v>
      </c>
      <c r="F36" s="90">
        <f t="shared" si="2"/>
        <v>10430</v>
      </c>
      <c r="G36" s="90">
        <f t="shared" si="2"/>
        <v>0</v>
      </c>
      <c r="H36" s="90">
        <f t="shared" si="2"/>
        <v>0</v>
      </c>
      <c r="I36" s="90">
        <f t="shared" si="2"/>
        <v>0</v>
      </c>
      <c r="J36" s="90">
        <f t="shared" si="2"/>
        <v>11212.5</v>
      </c>
      <c r="K36" s="90">
        <f t="shared" si="2"/>
        <v>10430</v>
      </c>
      <c r="L36" s="90">
        <f t="shared" si="2"/>
        <v>0</v>
      </c>
      <c r="N36" s="90">
        <f t="shared" si="2"/>
        <v>0</v>
      </c>
      <c r="O36" s="90">
        <f t="shared" si="2"/>
        <v>0</v>
      </c>
    </row>
    <row r="37" spans="1:16" s="15" customFormat="1" x14ac:dyDescent="0.4">
      <c r="A37"/>
      <c r="B37"/>
      <c r="C37" s="147"/>
      <c r="D37" s="147"/>
      <c r="E37" s="147"/>
      <c r="F37" s="147"/>
      <c r="G37" s="147"/>
      <c r="H37" s="147"/>
      <c r="I37" s="147"/>
      <c r="J37" s="147"/>
      <c r="K37" s="147"/>
      <c r="L37" s="147"/>
      <c r="N37" s="147"/>
      <c r="O37" s="14"/>
    </row>
    <row r="38" spans="1:16" s="25" customFormat="1" x14ac:dyDescent="0.4">
      <c r="A38" s="265" t="s">
        <v>48</v>
      </c>
      <c r="B38" s="265"/>
      <c r="C38" s="77"/>
      <c r="D38" s="77"/>
      <c r="E38" s="77"/>
      <c r="F38" s="77"/>
      <c r="G38" s="103"/>
      <c r="H38" s="103"/>
      <c r="I38" s="103"/>
      <c r="J38" s="77"/>
      <c r="K38" s="85"/>
      <c r="L38" s="77"/>
      <c r="N38" s="102"/>
      <c r="O38" s="14"/>
    </row>
    <row r="39" spans="1:16" s="15" customFormat="1" ht="12.75" customHeight="1" x14ac:dyDescent="0.4">
      <c r="A39" s="260" t="str">
        <f>'CONTRACT TOTAL'!A39:B39</f>
        <v>Position Title (Employee Classification) 1</v>
      </c>
      <c r="B39" s="260"/>
      <c r="C39" s="77">
        <v>0</v>
      </c>
      <c r="D39" s="60">
        <v>0</v>
      </c>
      <c r="E39" s="60">
        <v>0</v>
      </c>
      <c r="F39" s="60">
        <v>0</v>
      </c>
      <c r="G39" s="69">
        <v>0</v>
      </c>
      <c r="H39" s="69">
        <v>0</v>
      </c>
      <c r="I39" s="69">
        <v>0</v>
      </c>
      <c r="J39" s="77">
        <f>E39+G39+H39+I39</f>
        <v>0</v>
      </c>
      <c r="K39" s="85">
        <v>0</v>
      </c>
      <c r="L39" s="77">
        <v>0</v>
      </c>
      <c r="N39" s="61">
        <v>0</v>
      </c>
      <c r="O39" s="14">
        <f t="shared" ref="O39:O51" si="3">C39-N39</f>
        <v>0</v>
      </c>
    </row>
    <row r="40" spans="1:16" s="15" customFormat="1" ht="12.75" customHeight="1" x14ac:dyDescent="0.4">
      <c r="A40" s="260" t="str">
        <f>'CONTRACT TOTAL'!A40:B40</f>
        <v>Position Title (Employee Classification) 2</v>
      </c>
      <c r="B40" s="260"/>
      <c r="C40" s="77">
        <v>0</v>
      </c>
      <c r="D40" s="60">
        <v>0</v>
      </c>
      <c r="E40" s="60">
        <v>0</v>
      </c>
      <c r="F40" s="60">
        <v>0</v>
      </c>
      <c r="G40" s="69">
        <v>0</v>
      </c>
      <c r="H40" s="69">
        <v>0</v>
      </c>
      <c r="I40" s="69">
        <v>0</v>
      </c>
      <c r="J40" s="77">
        <f t="shared" ref="J40:J50" si="4">E40+G40+H40+I40</f>
        <v>0</v>
      </c>
      <c r="K40" s="85">
        <v>0</v>
      </c>
      <c r="L40" s="77">
        <v>0</v>
      </c>
      <c r="N40" s="61">
        <v>0</v>
      </c>
      <c r="O40" s="14">
        <f t="shared" si="3"/>
        <v>0</v>
      </c>
    </row>
    <row r="41" spans="1:16" s="15" customFormat="1" ht="12.75" customHeight="1" x14ac:dyDescent="0.4">
      <c r="A41" s="260" t="str">
        <f>'CONTRACT TOTAL'!A41:B41</f>
        <v>Position Title (Employee Classification) 3</v>
      </c>
      <c r="B41" s="260"/>
      <c r="C41" s="77">
        <v>0</v>
      </c>
      <c r="D41" s="60">
        <v>0</v>
      </c>
      <c r="E41" s="60">
        <v>0</v>
      </c>
      <c r="F41" s="60">
        <v>0</v>
      </c>
      <c r="G41" s="69">
        <v>0</v>
      </c>
      <c r="H41" s="69">
        <v>0</v>
      </c>
      <c r="I41" s="69">
        <v>0</v>
      </c>
      <c r="J41" s="77">
        <f t="shared" si="4"/>
        <v>0</v>
      </c>
      <c r="K41" s="85">
        <v>0</v>
      </c>
      <c r="L41" s="77">
        <v>0</v>
      </c>
      <c r="N41" s="61">
        <v>0</v>
      </c>
      <c r="O41" s="14">
        <f t="shared" si="3"/>
        <v>0</v>
      </c>
    </row>
    <row r="42" spans="1:16" s="15" customFormat="1" ht="12.75" x14ac:dyDescent="0.4">
      <c r="A42" s="260" t="str">
        <f>'CONTRACT TOTAL'!A42:B42</f>
        <v>Position Title (Employee Classification) 4</v>
      </c>
      <c r="B42" s="260"/>
      <c r="C42" s="77">
        <v>0</v>
      </c>
      <c r="D42" s="60">
        <v>0</v>
      </c>
      <c r="E42" s="60">
        <v>0</v>
      </c>
      <c r="F42" s="60">
        <v>0</v>
      </c>
      <c r="G42" s="69">
        <v>0</v>
      </c>
      <c r="H42" s="69">
        <v>0</v>
      </c>
      <c r="I42" s="69">
        <v>0</v>
      </c>
      <c r="J42" s="77">
        <f t="shared" si="4"/>
        <v>0</v>
      </c>
      <c r="K42" s="85">
        <v>0</v>
      </c>
      <c r="L42" s="77">
        <v>0</v>
      </c>
      <c r="N42" s="61">
        <v>0</v>
      </c>
      <c r="O42" s="14">
        <f t="shared" si="3"/>
        <v>0</v>
      </c>
      <c r="P42" s="29"/>
    </row>
    <row r="43" spans="1:16" s="15" customFormat="1" ht="12.75" customHeight="1" x14ac:dyDescent="0.4">
      <c r="A43" s="260" t="str">
        <f>'CONTRACT TOTAL'!A43:B43</f>
        <v>Position Title (Employee Classification) 5</v>
      </c>
      <c r="B43" s="260"/>
      <c r="C43" s="77">
        <v>0</v>
      </c>
      <c r="D43" s="60">
        <v>0</v>
      </c>
      <c r="E43" s="60">
        <v>0</v>
      </c>
      <c r="F43" s="60">
        <v>0</v>
      </c>
      <c r="G43" s="69">
        <v>0</v>
      </c>
      <c r="H43" s="69">
        <v>0</v>
      </c>
      <c r="I43" s="69">
        <v>0</v>
      </c>
      <c r="J43" s="77">
        <f t="shared" si="4"/>
        <v>0</v>
      </c>
      <c r="K43" s="85">
        <v>0</v>
      </c>
      <c r="L43" s="77">
        <v>0</v>
      </c>
      <c r="N43" s="61">
        <v>0</v>
      </c>
      <c r="O43" s="14">
        <f t="shared" si="3"/>
        <v>0</v>
      </c>
    </row>
    <row r="44" spans="1:16" s="15" customFormat="1" ht="12.75" customHeight="1" x14ac:dyDescent="0.4">
      <c r="A44" s="260" t="str">
        <f>'CONTRACT TOTAL'!A44:B44</f>
        <v>Position Title (Employee Classification) 6</v>
      </c>
      <c r="B44" s="260"/>
      <c r="C44" s="77">
        <v>0</v>
      </c>
      <c r="D44" s="60">
        <v>0</v>
      </c>
      <c r="E44" s="60">
        <v>4</v>
      </c>
      <c r="F44" s="60">
        <v>0</v>
      </c>
      <c r="G44" s="69">
        <v>0</v>
      </c>
      <c r="H44" s="69">
        <v>0</v>
      </c>
      <c r="I44" s="69">
        <v>0</v>
      </c>
      <c r="J44" s="77">
        <f t="shared" si="4"/>
        <v>4</v>
      </c>
      <c r="K44" s="85">
        <v>0</v>
      </c>
      <c r="L44" s="77">
        <v>0</v>
      </c>
      <c r="N44" s="61">
        <v>0</v>
      </c>
      <c r="O44" s="14">
        <f t="shared" si="3"/>
        <v>0</v>
      </c>
    </row>
    <row r="45" spans="1:16" s="15" customFormat="1" ht="12.75" x14ac:dyDescent="0.4">
      <c r="A45" s="260" t="str">
        <f>'CONTRACT TOTAL'!A45:B45</f>
        <v>Position Title (Employee Classification) 7</v>
      </c>
      <c r="B45" s="260"/>
      <c r="C45" s="77">
        <v>0</v>
      </c>
      <c r="D45" s="60">
        <v>0</v>
      </c>
      <c r="E45" s="60">
        <v>6.5</v>
      </c>
      <c r="F45" s="60">
        <v>0</v>
      </c>
      <c r="G45" s="69">
        <v>0</v>
      </c>
      <c r="H45" s="69">
        <v>0</v>
      </c>
      <c r="I45" s="69">
        <v>0</v>
      </c>
      <c r="J45" s="77">
        <f t="shared" si="4"/>
        <v>6.5</v>
      </c>
      <c r="K45" s="85">
        <v>0</v>
      </c>
      <c r="L45" s="77">
        <v>0</v>
      </c>
      <c r="N45" s="61">
        <v>0</v>
      </c>
      <c r="O45" s="14">
        <f t="shared" si="3"/>
        <v>0</v>
      </c>
    </row>
    <row r="46" spans="1:16" s="15" customFormat="1" ht="12.75" customHeight="1" x14ac:dyDescent="0.4">
      <c r="A46" s="260" t="str">
        <f>'CONTRACT TOTAL'!A46:B46</f>
        <v>Position Title (Employee Classification) 8</v>
      </c>
      <c r="B46" s="260"/>
      <c r="C46" s="77">
        <v>0</v>
      </c>
      <c r="D46" s="60">
        <v>0</v>
      </c>
      <c r="E46" s="60">
        <v>0</v>
      </c>
      <c r="F46" s="60">
        <v>0</v>
      </c>
      <c r="G46" s="69">
        <v>0</v>
      </c>
      <c r="H46" s="69">
        <v>0</v>
      </c>
      <c r="I46" s="69">
        <v>0</v>
      </c>
      <c r="J46" s="77">
        <f t="shared" si="4"/>
        <v>0</v>
      </c>
      <c r="K46" s="85">
        <v>0</v>
      </c>
      <c r="L46" s="77">
        <v>0</v>
      </c>
      <c r="N46" s="61">
        <v>0</v>
      </c>
      <c r="O46" s="14">
        <f t="shared" si="3"/>
        <v>0</v>
      </c>
    </row>
    <row r="47" spans="1:16" s="15" customFormat="1" ht="12.75" customHeight="1" x14ac:dyDescent="0.4">
      <c r="A47" s="260" t="str">
        <f>'CONTRACT TOTAL'!A47:B47</f>
        <v>Position Title (Employee Classification) 9</v>
      </c>
      <c r="B47" s="260"/>
      <c r="C47" s="77">
        <v>0</v>
      </c>
      <c r="D47" s="60">
        <v>0</v>
      </c>
      <c r="E47" s="60">
        <v>0</v>
      </c>
      <c r="F47" s="60">
        <v>0</v>
      </c>
      <c r="G47" s="69">
        <v>0</v>
      </c>
      <c r="H47" s="69">
        <v>0</v>
      </c>
      <c r="I47" s="69">
        <v>0</v>
      </c>
      <c r="J47" s="77">
        <f t="shared" si="4"/>
        <v>0</v>
      </c>
      <c r="K47" s="85">
        <v>0</v>
      </c>
      <c r="L47" s="77">
        <v>0</v>
      </c>
      <c r="N47" s="61">
        <v>0</v>
      </c>
      <c r="O47" s="14">
        <f t="shared" si="3"/>
        <v>0</v>
      </c>
    </row>
    <row r="48" spans="1:16" s="15" customFormat="1" ht="12.75" customHeight="1" x14ac:dyDescent="0.4">
      <c r="A48" s="260" t="str">
        <f>'CONTRACT TOTAL'!A48:B48</f>
        <v>Position Title (Employee Classification) 10</v>
      </c>
      <c r="B48" s="260"/>
      <c r="C48" s="77">
        <v>0</v>
      </c>
      <c r="D48" s="60">
        <v>0</v>
      </c>
      <c r="E48" s="60">
        <v>0</v>
      </c>
      <c r="F48" s="60">
        <v>0</v>
      </c>
      <c r="G48" s="69">
        <v>0</v>
      </c>
      <c r="H48" s="69">
        <v>0</v>
      </c>
      <c r="I48" s="69">
        <v>0</v>
      </c>
      <c r="J48" s="77">
        <f t="shared" si="4"/>
        <v>0</v>
      </c>
      <c r="K48" s="85">
        <v>0</v>
      </c>
      <c r="L48" s="77">
        <v>0</v>
      </c>
      <c r="N48" s="61">
        <v>0</v>
      </c>
      <c r="O48" s="14">
        <f t="shared" si="3"/>
        <v>0</v>
      </c>
    </row>
    <row r="49" spans="1:18" s="15" customFormat="1" ht="12.75" customHeight="1" x14ac:dyDescent="0.4">
      <c r="A49" s="260" t="str">
        <f>'CONTRACT TOTAL'!A49:B49</f>
        <v>Position Title (Employee Classification) 11</v>
      </c>
      <c r="B49" s="260"/>
      <c r="C49" s="77">
        <v>0</v>
      </c>
      <c r="D49" s="60">
        <v>0</v>
      </c>
      <c r="E49" s="60">
        <v>0</v>
      </c>
      <c r="F49" s="60">
        <v>0</v>
      </c>
      <c r="G49" s="69">
        <v>0</v>
      </c>
      <c r="H49" s="69">
        <v>0</v>
      </c>
      <c r="I49" s="69">
        <v>0</v>
      </c>
      <c r="J49" s="77">
        <f t="shared" si="4"/>
        <v>0</v>
      </c>
      <c r="K49" s="85">
        <v>0</v>
      </c>
      <c r="L49" s="77">
        <v>0</v>
      </c>
      <c r="N49" s="61">
        <v>0</v>
      </c>
      <c r="O49" s="14">
        <f t="shared" si="3"/>
        <v>0</v>
      </c>
      <c r="P49" s="29"/>
    </row>
    <row r="50" spans="1:18" s="15" customFormat="1" ht="12.75" customHeight="1" x14ac:dyDescent="0.4">
      <c r="A50" s="260" t="str">
        <f>'CONTRACT TOTAL'!A50:B50</f>
        <v>Position Title (Employee Classification) 12</v>
      </c>
      <c r="B50" s="260"/>
      <c r="C50" s="77">
        <v>0</v>
      </c>
      <c r="D50" s="60">
        <v>0</v>
      </c>
      <c r="E50" s="60">
        <v>0</v>
      </c>
      <c r="F50" s="60">
        <v>0</v>
      </c>
      <c r="G50" s="69">
        <v>0</v>
      </c>
      <c r="H50" s="69">
        <v>0</v>
      </c>
      <c r="I50" s="69">
        <v>0</v>
      </c>
      <c r="J50" s="77">
        <f t="shared" si="4"/>
        <v>0</v>
      </c>
      <c r="K50" s="85">
        <v>0</v>
      </c>
      <c r="L50" s="77">
        <v>0</v>
      </c>
      <c r="N50" s="61">
        <v>0</v>
      </c>
      <c r="O50" s="14">
        <f t="shared" si="3"/>
        <v>0</v>
      </c>
      <c r="P50" s="29"/>
    </row>
    <row r="51" spans="1:18" s="15" customFormat="1" ht="12.75" customHeight="1" x14ac:dyDescent="0.4">
      <c r="A51" s="260" t="str">
        <f>'CONTRACT TOTAL'!A51:B51</f>
        <v>Position Title (Employee Classification) 13</v>
      </c>
      <c r="B51" s="260"/>
      <c r="C51" s="106">
        <v>0</v>
      </c>
      <c r="D51" s="60">
        <v>0</v>
      </c>
      <c r="E51" s="60">
        <v>0</v>
      </c>
      <c r="F51" s="60">
        <v>0</v>
      </c>
      <c r="G51" s="69">
        <v>0</v>
      </c>
      <c r="H51" s="69">
        <v>0</v>
      </c>
      <c r="I51" s="69">
        <v>0</v>
      </c>
      <c r="J51" s="106">
        <f>E51+G51+H51+I51</f>
        <v>0</v>
      </c>
      <c r="K51" s="106">
        <v>0</v>
      </c>
      <c r="L51" s="106">
        <v>0</v>
      </c>
      <c r="N51" s="61">
        <v>0</v>
      </c>
      <c r="O51" s="14">
        <f t="shared" si="3"/>
        <v>0</v>
      </c>
    </row>
    <row r="52" spans="1:18" s="15" customFormat="1" ht="12.75" customHeight="1" x14ac:dyDescent="0.4">
      <c r="A52" s="260" t="str">
        <f>'CONTRACT TOTAL'!A52:B52</f>
        <v>Position Title (Employee Classification) 14</v>
      </c>
      <c r="B52" s="260"/>
      <c r="C52" s="60">
        <v>0</v>
      </c>
      <c r="D52" s="60">
        <v>0</v>
      </c>
      <c r="E52" s="60">
        <v>0</v>
      </c>
      <c r="F52" s="60">
        <v>0</v>
      </c>
      <c r="G52" s="69">
        <v>0</v>
      </c>
      <c r="H52" s="69">
        <v>0</v>
      </c>
      <c r="I52" s="69">
        <v>0</v>
      </c>
      <c r="J52" s="124">
        <v>0</v>
      </c>
      <c r="K52" s="124">
        <v>0</v>
      </c>
      <c r="L52" s="124">
        <v>0</v>
      </c>
      <c r="N52" s="61">
        <v>0</v>
      </c>
      <c r="O52" s="14">
        <f>C52-N52</f>
        <v>0</v>
      </c>
    </row>
    <row r="53" spans="1:18" s="15" customFormat="1" ht="12.75" customHeight="1" x14ac:dyDescent="0.4">
      <c r="A53" s="260" t="str">
        <f>'CONTRACT TOTAL'!A53:B53</f>
        <v>Position Title (Employee Classification) 15</v>
      </c>
      <c r="B53" s="260"/>
      <c r="C53" s="147">
        <v>0</v>
      </c>
      <c r="D53" s="60">
        <v>0</v>
      </c>
      <c r="E53" s="60">
        <v>0</v>
      </c>
      <c r="F53" s="60">
        <v>0</v>
      </c>
      <c r="G53" s="69">
        <v>0</v>
      </c>
      <c r="H53" s="69">
        <v>0</v>
      </c>
      <c r="I53" s="69">
        <v>0</v>
      </c>
      <c r="J53" s="147">
        <f>E53+G53+H53+I53</f>
        <v>0</v>
      </c>
      <c r="K53" s="147">
        <v>0</v>
      </c>
      <c r="L53" s="147">
        <v>0</v>
      </c>
      <c r="N53" s="61">
        <v>0</v>
      </c>
      <c r="O53" s="14">
        <f>C53-N53</f>
        <v>0</v>
      </c>
    </row>
    <row r="54" spans="1:18" s="15" customFormat="1" ht="12.75" customHeight="1" x14ac:dyDescent="0.4">
      <c r="A54" s="260" t="str">
        <f>'CONTRACT TOTAL'!A54:B54</f>
        <v>Position Title (Employee Classification) 16</v>
      </c>
      <c r="B54" s="260"/>
      <c r="C54" s="147">
        <v>0</v>
      </c>
      <c r="D54" s="60">
        <v>0</v>
      </c>
      <c r="E54" s="60">
        <v>0</v>
      </c>
      <c r="F54" s="60">
        <v>0</v>
      </c>
      <c r="G54" s="69">
        <v>0</v>
      </c>
      <c r="H54" s="69">
        <v>0</v>
      </c>
      <c r="I54" s="69">
        <v>0</v>
      </c>
      <c r="J54" s="147">
        <f>E54+G54+H54+I54</f>
        <v>0</v>
      </c>
      <c r="K54" s="147">
        <v>0</v>
      </c>
      <c r="L54" s="147">
        <v>0</v>
      </c>
      <c r="N54" s="61">
        <v>0</v>
      </c>
      <c r="O54" s="14">
        <f>C54-N54</f>
        <v>0</v>
      </c>
    </row>
    <row r="55" spans="1:18" s="15" customFormat="1" ht="12.75" customHeight="1" x14ac:dyDescent="0.4">
      <c r="A55" s="260" t="str">
        <f>'CONTRACT TOTAL'!A55:B55</f>
        <v>Position Title (Employee Classification) 17</v>
      </c>
      <c r="B55" s="260"/>
      <c r="C55" s="147">
        <v>0</v>
      </c>
      <c r="D55" s="60">
        <v>0</v>
      </c>
      <c r="E55" s="60">
        <v>0</v>
      </c>
      <c r="F55" s="60">
        <v>0</v>
      </c>
      <c r="G55" s="69">
        <v>0</v>
      </c>
      <c r="H55" s="69">
        <v>0</v>
      </c>
      <c r="I55" s="69">
        <v>0</v>
      </c>
      <c r="J55" s="147">
        <f>E55+G55+H55+I55</f>
        <v>0</v>
      </c>
      <c r="K55" s="147">
        <v>0</v>
      </c>
      <c r="L55" s="147">
        <v>0</v>
      </c>
      <c r="N55" s="61">
        <v>0</v>
      </c>
      <c r="O55" s="14">
        <f>C55-N55</f>
        <v>0</v>
      </c>
    </row>
    <row r="56" spans="1:18" s="15" customFormat="1" ht="12.75" customHeight="1" x14ac:dyDescent="0.4">
      <c r="A56" s="260" t="str">
        <f>'CONTRACT TOTAL'!A56:B56</f>
        <v>Position Title (Employee Classification) 18</v>
      </c>
      <c r="B56" s="260"/>
      <c r="C56" s="147">
        <v>0</v>
      </c>
      <c r="D56" s="60">
        <v>0</v>
      </c>
      <c r="E56" s="60">
        <v>0</v>
      </c>
      <c r="F56" s="60">
        <v>0</v>
      </c>
      <c r="G56" s="69">
        <v>0</v>
      </c>
      <c r="H56" s="69">
        <v>0</v>
      </c>
      <c r="I56" s="69">
        <v>0</v>
      </c>
      <c r="J56" s="147">
        <f>E56+G56+H56+I56</f>
        <v>0</v>
      </c>
      <c r="K56" s="147">
        <v>0</v>
      </c>
      <c r="L56" s="147">
        <v>0</v>
      </c>
      <c r="N56" s="61">
        <v>0</v>
      </c>
      <c r="O56" s="14">
        <f>C56-N56</f>
        <v>0</v>
      </c>
    </row>
    <row r="57" spans="1:18" s="15" customFormat="1" ht="12.75" x14ac:dyDescent="0.4">
      <c r="A57" s="259" t="s">
        <v>47</v>
      </c>
      <c r="B57" s="259"/>
      <c r="C57" s="90">
        <f>SUM(C39:C56)</f>
        <v>0</v>
      </c>
      <c r="D57" s="90">
        <f t="shared" ref="D57:L57" si="5">SUM(D39:D56)</f>
        <v>0</v>
      </c>
      <c r="E57" s="90">
        <f t="shared" si="5"/>
        <v>10.5</v>
      </c>
      <c r="F57" s="90">
        <f t="shared" si="5"/>
        <v>0</v>
      </c>
      <c r="G57" s="90">
        <f t="shared" si="5"/>
        <v>0</v>
      </c>
      <c r="H57" s="90">
        <f t="shared" si="5"/>
        <v>0</v>
      </c>
      <c r="I57" s="90">
        <f t="shared" si="5"/>
        <v>0</v>
      </c>
      <c r="J57" s="90">
        <f t="shared" si="5"/>
        <v>10.5</v>
      </c>
      <c r="K57" s="90">
        <f t="shared" si="5"/>
        <v>0</v>
      </c>
      <c r="L57" s="90">
        <f t="shared" si="5"/>
        <v>0</v>
      </c>
      <c r="N57" s="90">
        <f>SUM(N39:N56)</f>
        <v>0</v>
      </c>
      <c r="O57" s="24">
        <f>SUM(O39:O51)</f>
        <v>0</v>
      </c>
    </row>
    <row r="58" spans="1:18" s="15" customFormat="1" ht="12.75" x14ac:dyDescent="0.4">
      <c r="A58" s="260"/>
      <c r="B58" s="260"/>
      <c r="C58" s="77"/>
      <c r="D58" s="77"/>
      <c r="E58" s="77"/>
      <c r="F58" s="77"/>
      <c r="G58" s="103"/>
      <c r="H58" s="103"/>
      <c r="I58" s="103"/>
      <c r="J58" s="77"/>
      <c r="K58" s="85"/>
      <c r="L58" s="77"/>
      <c r="N58" s="102"/>
      <c r="O58" s="14"/>
    </row>
    <row r="59" spans="1:18" s="15" customFormat="1" x14ac:dyDescent="0.4">
      <c r="A59" s="265" t="s">
        <v>49</v>
      </c>
      <c r="B59" s="265"/>
      <c r="C59" s="77"/>
      <c r="D59" s="77"/>
      <c r="E59" s="77"/>
      <c r="F59" s="77"/>
      <c r="G59" s="103"/>
      <c r="H59" s="103"/>
      <c r="I59" s="103"/>
      <c r="J59" s="77"/>
      <c r="K59" s="85"/>
      <c r="L59" s="77"/>
      <c r="N59" s="102"/>
      <c r="O59" s="14"/>
    </row>
    <row r="60" spans="1:18" s="15" customFormat="1" ht="12.75" customHeight="1" x14ac:dyDescent="0.4">
      <c r="A60" s="260" t="str">
        <f>'CONTRACT TOTAL'!A60:B60</f>
        <v>Position Title (Employee Classification) 1</v>
      </c>
      <c r="B60" s="260"/>
      <c r="C60" s="83">
        <v>0</v>
      </c>
      <c r="D60" s="83">
        <v>0</v>
      </c>
      <c r="E60" s="62">
        <v>153405.71000000002</v>
      </c>
      <c r="F60" s="62">
        <v>139860</v>
      </c>
      <c r="G60" s="70">
        <v>0</v>
      </c>
      <c r="H60" s="70">
        <v>0</v>
      </c>
      <c r="I60" s="70">
        <v>0</v>
      </c>
      <c r="J60" s="76">
        <f t="shared" ref="J60:J71" si="6">E60+G60+H60+I60</f>
        <v>153405.71000000002</v>
      </c>
      <c r="K60" s="83">
        <v>153405.71</v>
      </c>
      <c r="L60" s="76">
        <v>0</v>
      </c>
      <c r="N60" s="63">
        <v>0</v>
      </c>
      <c r="O60" s="18">
        <f t="shared" ref="O60:O72" si="7">C60-N60</f>
        <v>0</v>
      </c>
      <c r="P60" s="45"/>
      <c r="R60" s="45"/>
    </row>
    <row r="61" spans="1:18" s="15" customFormat="1" ht="12.75" customHeight="1" x14ac:dyDescent="0.4">
      <c r="A61" s="260" t="str">
        <f>'CONTRACT TOTAL'!A61:B61</f>
        <v>Position Title (Employee Classification) 2</v>
      </c>
      <c r="B61" s="260"/>
      <c r="C61" s="83">
        <v>0</v>
      </c>
      <c r="D61" s="83">
        <v>0</v>
      </c>
      <c r="E61" s="62">
        <v>111492.54</v>
      </c>
      <c r="F61" s="62">
        <v>97776</v>
      </c>
      <c r="G61" s="70">
        <v>0</v>
      </c>
      <c r="H61" s="70">
        <v>0</v>
      </c>
      <c r="I61" s="70">
        <v>0</v>
      </c>
      <c r="J61" s="76">
        <f t="shared" si="6"/>
        <v>111492.54</v>
      </c>
      <c r="K61" s="83">
        <v>111492.54</v>
      </c>
      <c r="L61" s="76">
        <v>0</v>
      </c>
      <c r="N61" s="63">
        <v>0</v>
      </c>
      <c r="O61" s="18">
        <f t="shared" si="7"/>
        <v>0</v>
      </c>
      <c r="P61" s="45"/>
      <c r="R61" s="45"/>
    </row>
    <row r="62" spans="1:18" s="15" customFormat="1" ht="12.75" customHeight="1" x14ac:dyDescent="0.4">
      <c r="A62" s="260" t="str">
        <f>'CONTRACT TOTAL'!A62:B62</f>
        <v>Position Title (Employee Classification) 3</v>
      </c>
      <c r="B62" s="260"/>
      <c r="C62" s="83">
        <v>0</v>
      </c>
      <c r="D62" s="83">
        <v>0</v>
      </c>
      <c r="E62" s="62">
        <v>101133.74999999999</v>
      </c>
      <c r="F62" s="62">
        <v>88450</v>
      </c>
      <c r="G62" s="70">
        <v>0</v>
      </c>
      <c r="H62" s="70">
        <v>0</v>
      </c>
      <c r="I62" s="70">
        <v>0</v>
      </c>
      <c r="J62" s="76">
        <f t="shared" si="6"/>
        <v>101133.74999999999</v>
      </c>
      <c r="K62" s="83">
        <v>101133.75</v>
      </c>
      <c r="L62" s="76">
        <v>0</v>
      </c>
      <c r="N62" s="63">
        <v>0</v>
      </c>
      <c r="O62" s="18">
        <f t="shared" si="7"/>
        <v>0</v>
      </c>
      <c r="P62" s="45"/>
      <c r="R62" s="45"/>
    </row>
    <row r="63" spans="1:18" s="15" customFormat="1" ht="12.75" x14ac:dyDescent="0.4">
      <c r="A63" s="260" t="str">
        <f>'CONTRACT TOTAL'!A63:B63</f>
        <v>Position Title (Employee Classification) 4</v>
      </c>
      <c r="B63" s="260"/>
      <c r="C63" s="83">
        <v>0</v>
      </c>
      <c r="D63" s="83">
        <v>0</v>
      </c>
      <c r="E63" s="62">
        <v>0</v>
      </c>
      <c r="F63" s="62">
        <v>3080</v>
      </c>
      <c r="G63" s="70">
        <v>0</v>
      </c>
      <c r="H63" s="70">
        <v>0</v>
      </c>
      <c r="I63" s="70">
        <v>0</v>
      </c>
      <c r="J63" s="76">
        <f t="shared" si="6"/>
        <v>0</v>
      </c>
      <c r="K63" s="83">
        <v>0</v>
      </c>
      <c r="L63" s="76">
        <v>0</v>
      </c>
      <c r="N63" s="63">
        <v>0</v>
      </c>
      <c r="O63" s="18">
        <f t="shared" si="7"/>
        <v>0</v>
      </c>
      <c r="P63" s="45"/>
      <c r="R63" s="45"/>
    </row>
    <row r="64" spans="1:18" s="15" customFormat="1" ht="12.75" customHeight="1" x14ac:dyDescent="0.4">
      <c r="A64" s="260" t="str">
        <f>'CONTRACT TOTAL'!A64:B64</f>
        <v>Position Title (Employee Classification) 5</v>
      </c>
      <c r="B64" s="260"/>
      <c r="C64" s="83">
        <v>0</v>
      </c>
      <c r="D64" s="83">
        <v>0</v>
      </c>
      <c r="E64" s="62">
        <v>75956.81</v>
      </c>
      <c r="F64" s="62">
        <v>73402</v>
      </c>
      <c r="G64" s="70">
        <v>0</v>
      </c>
      <c r="H64" s="70">
        <v>0</v>
      </c>
      <c r="I64" s="70">
        <v>0</v>
      </c>
      <c r="J64" s="76">
        <f t="shared" si="6"/>
        <v>75956.81</v>
      </c>
      <c r="K64" s="83">
        <v>75956.81</v>
      </c>
      <c r="L64" s="76">
        <v>0</v>
      </c>
      <c r="N64" s="63">
        <v>0</v>
      </c>
      <c r="O64" s="18">
        <f t="shared" si="7"/>
        <v>0</v>
      </c>
      <c r="P64" s="45"/>
      <c r="R64" s="45"/>
    </row>
    <row r="65" spans="1:18" s="15" customFormat="1" ht="12.75" customHeight="1" x14ac:dyDescent="0.4">
      <c r="A65" s="260" t="str">
        <f>'CONTRACT TOTAL'!A65:B65</f>
        <v>Position Title (Employee Classification) 6</v>
      </c>
      <c r="B65" s="260"/>
      <c r="C65" s="83">
        <v>0</v>
      </c>
      <c r="D65" s="83">
        <v>0</v>
      </c>
      <c r="E65" s="62">
        <v>64555.12</v>
      </c>
      <c r="F65" s="62">
        <v>73402</v>
      </c>
      <c r="G65" s="70">
        <v>0</v>
      </c>
      <c r="H65" s="70">
        <v>0</v>
      </c>
      <c r="I65" s="70">
        <v>0</v>
      </c>
      <c r="J65" s="76">
        <f t="shared" si="6"/>
        <v>64555.12</v>
      </c>
      <c r="K65" s="83">
        <v>64555.12</v>
      </c>
      <c r="L65" s="76">
        <v>0</v>
      </c>
      <c r="N65" s="63">
        <v>0</v>
      </c>
      <c r="O65" s="18">
        <f t="shared" si="7"/>
        <v>0</v>
      </c>
      <c r="P65" s="45"/>
      <c r="R65" s="45"/>
    </row>
    <row r="66" spans="1:18" s="15" customFormat="1" ht="12.75" x14ac:dyDescent="0.4">
      <c r="A66" s="260" t="str">
        <f>'CONTRACT TOTAL'!A66:B66</f>
        <v>Position Title (Employee Classification) 7</v>
      </c>
      <c r="B66" s="260"/>
      <c r="C66" s="83">
        <v>0</v>
      </c>
      <c r="D66" s="83">
        <v>0</v>
      </c>
      <c r="E66" s="62">
        <v>17810.75</v>
      </c>
      <c r="F66" s="62">
        <v>13135</v>
      </c>
      <c r="G66" s="70">
        <v>0</v>
      </c>
      <c r="H66" s="70">
        <v>0</v>
      </c>
      <c r="I66" s="70">
        <v>0</v>
      </c>
      <c r="J66" s="76">
        <f t="shared" si="6"/>
        <v>17810.75</v>
      </c>
      <c r="K66" s="83">
        <v>17810.75</v>
      </c>
      <c r="L66" s="76">
        <v>0</v>
      </c>
      <c r="N66" s="63">
        <v>0</v>
      </c>
      <c r="O66" s="18">
        <f t="shared" si="7"/>
        <v>0</v>
      </c>
      <c r="P66" s="45"/>
      <c r="R66" s="45"/>
    </row>
    <row r="67" spans="1:18" s="15" customFormat="1" ht="12.75" customHeight="1" x14ac:dyDescent="0.4">
      <c r="A67" s="260" t="str">
        <f>'CONTRACT TOTAL'!A67:B67</f>
        <v>Position Title (Employee Classification) 8</v>
      </c>
      <c r="B67" s="260"/>
      <c r="C67" s="83">
        <v>0</v>
      </c>
      <c r="D67" s="83">
        <v>0</v>
      </c>
      <c r="E67" s="62">
        <v>0</v>
      </c>
      <c r="F67" s="62">
        <v>0</v>
      </c>
      <c r="G67" s="70">
        <v>0</v>
      </c>
      <c r="H67" s="70">
        <v>0</v>
      </c>
      <c r="I67" s="70">
        <v>0</v>
      </c>
      <c r="J67" s="76">
        <f t="shared" si="6"/>
        <v>0</v>
      </c>
      <c r="K67" s="83">
        <v>0</v>
      </c>
      <c r="L67" s="76">
        <v>0</v>
      </c>
      <c r="N67" s="63">
        <v>0</v>
      </c>
      <c r="O67" s="18">
        <f t="shared" si="7"/>
        <v>0</v>
      </c>
      <c r="P67" s="45"/>
      <c r="R67" s="45"/>
    </row>
    <row r="68" spans="1:18" s="15" customFormat="1" ht="12.75" customHeight="1" x14ac:dyDescent="0.4">
      <c r="A68" s="260" t="str">
        <f>'CONTRACT TOTAL'!A68:B68</f>
        <v>Position Title (Employee Classification) 9</v>
      </c>
      <c r="B68" s="260"/>
      <c r="C68" s="83">
        <v>0</v>
      </c>
      <c r="D68" s="83">
        <v>0</v>
      </c>
      <c r="E68" s="62">
        <v>0</v>
      </c>
      <c r="F68" s="62">
        <v>0</v>
      </c>
      <c r="G68" s="70">
        <v>0</v>
      </c>
      <c r="H68" s="70">
        <v>0</v>
      </c>
      <c r="I68" s="70">
        <v>0</v>
      </c>
      <c r="J68" s="76">
        <f t="shared" si="6"/>
        <v>0</v>
      </c>
      <c r="K68" s="83">
        <v>0</v>
      </c>
      <c r="L68" s="76">
        <v>0</v>
      </c>
      <c r="N68" s="63">
        <v>0</v>
      </c>
      <c r="O68" s="18">
        <f t="shared" si="7"/>
        <v>0</v>
      </c>
      <c r="P68" s="45"/>
      <c r="R68" s="45"/>
    </row>
    <row r="69" spans="1:18" s="15" customFormat="1" ht="12.75" customHeight="1" x14ac:dyDescent="0.4">
      <c r="A69" s="260" t="str">
        <f>'CONTRACT TOTAL'!A69:B69</f>
        <v>Position Title (Employee Classification) 10</v>
      </c>
      <c r="B69" s="260"/>
      <c r="C69" s="83">
        <v>0</v>
      </c>
      <c r="D69" s="83">
        <v>0</v>
      </c>
      <c r="E69" s="62">
        <v>0</v>
      </c>
      <c r="F69" s="62">
        <v>0</v>
      </c>
      <c r="G69" s="70">
        <v>0</v>
      </c>
      <c r="H69" s="70">
        <v>0</v>
      </c>
      <c r="I69" s="70">
        <v>0</v>
      </c>
      <c r="J69" s="76">
        <f t="shared" si="6"/>
        <v>0</v>
      </c>
      <c r="K69" s="83">
        <v>0</v>
      </c>
      <c r="L69" s="76">
        <v>0</v>
      </c>
      <c r="N69" s="63">
        <v>0</v>
      </c>
      <c r="O69" s="18">
        <f t="shared" si="7"/>
        <v>0</v>
      </c>
      <c r="P69" s="45"/>
      <c r="R69" s="45"/>
    </row>
    <row r="70" spans="1:18" s="15" customFormat="1" ht="12.75" customHeight="1" x14ac:dyDescent="0.4">
      <c r="A70" s="260" t="str">
        <f>'CONTRACT TOTAL'!A70:B70</f>
        <v>Position Title (Employee Classification) 11</v>
      </c>
      <c r="B70" s="260"/>
      <c r="C70" s="83">
        <v>0</v>
      </c>
      <c r="D70" s="83">
        <v>0</v>
      </c>
      <c r="E70" s="62">
        <v>0</v>
      </c>
      <c r="F70" s="62">
        <v>0</v>
      </c>
      <c r="G70" s="70">
        <v>0</v>
      </c>
      <c r="H70" s="70">
        <v>0</v>
      </c>
      <c r="I70" s="70">
        <v>0</v>
      </c>
      <c r="J70" s="76">
        <f t="shared" si="6"/>
        <v>0</v>
      </c>
      <c r="K70" s="83">
        <v>0</v>
      </c>
      <c r="L70" s="76">
        <v>0</v>
      </c>
      <c r="N70" s="63">
        <v>0</v>
      </c>
      <c r="O70" s="18">
        <f t="shared" si="7"/>
        <v>0</v>
      </c>
      <c r="P70" s="45"/>
      <c r="R70" s="45"/>
    </row>
    <row r="71" spans="1:18" s="15" customFormat="1" ht="12.75" customHeight="1" x14ac:dyDescent="0.4">
      <c r="A71" s="260" t="str">
        <f>'CONTRACT TOTAL'!A71:B71</f>
        <v>Position Title (Employee Classification) 12</v>
      </c>
      <c r="B71" s="260"/>
      <c r="C71" s="83">
        <v>0</v>
      </c>
      <c r="D71" s="83">
        <v>0</v>
      </c>
      <c r="E71" s="62">
        <v>344.3</v>
      </c>
      <c r="F71" s="62">
        <v>0</v>
      </c>
      <c r="G71" s="70">
        <v>0</v>
      </c>
      <c r="H71" s="70">
        <v>0</v>
      </c>
      <c r="I71" s="70">
        <v>0</v>
      </c>
      <c r="J71" s="76">
        <f t="shared" si="6"/>
        <v>344.3</v>
      </c>
      <c r="K71" s="83">
        <v>344.3</v>
      </c>
      <c r="L71" s="76">
        <v>0</v>
      </c>
      <c r="N71" s="63">
        <v>0</v>
      </c>
      <c r="O71" s="18">
        <f t="shared" si="7"/>
        <v>0</v>
      </c>
      <c r="P71" s="45"/>
      <c r="R71" s="45"/>
    </row>
    <row r="72" spans="1:18" s="15" customFormat="1" ht="12.75" customHeight="1" x14ac:dyDescent="0.4">
      <c r="A72" s="260" t="str">
        <f>'CONTRACT TOTAL'!A72:B72</f>
        <v>Position Title (Employee Classification) 13</v>
      </c>
      <c r="B72" s="260"/>
      <c r="C72" s="83">
        <v>0</v>
      </c>
      <c r="D72" s="83">
        <v>0</v>
      </c>
      <c r="E72" s="62">
        <v>0</v>
      </c>
      <c r="F72" s="62">
        <v>0</v>
      </c>
      <c r="G72" s="70">
        <v>0</v>
      </c>
      <c r="H72" s="70">
        <v>0</v>
      </c>
      <c r="I72" s="70">
        <v>0</v>
      </c>
      <c r="J72" s="83">
        <f>E72+G72+H72+I72</f>
        <v>0</v>
      </c>
      <c r="K72" s="83">
        <v>0</v>
      </c>
      <c r="L72" s="83">
        <v>0</v>
      </c>
      <c r="N72" s="63">
        <v>0</v>
      </c>
      <c r="O72" s="18">
        <f t="shared" si="7"/>
        <v>0</v>
      </c>
      <c r="P72" s="45"/>
      <c r="R72" s="45"/>
    </row>
    <row r="73" spans="1:18" s="15" customFormat="1" ht="12.75" customHeight="1" x14ac:dyDescent="0.4">
      <c r="A73" s="260" t="str">
        <f>'CONTRACT TOTAL'!A73:B73</f>
        <v>Position Title (Employee Classification) 14</v>
      </c>
      <c r="B73" s="260"/>
      <c r="C73" s="83">
        <v>0</v>
      </c>
      <c r="D73" s="83">
        <v>0</v>
      </c>
      <c r="E73" s="62">
        <v>0</v>
      </c>
      <c r="F73" s="62">
        <v>0</v>
      </c>
      <c r="G73" s="70">
        <v>0</v>
      </c>
      <c r="H73" s="70">
        <v>0</v>
      </c>
      <c r="I73" s="70">
        <v>0</v>
      </c>
      <c r="J73" s="83">
        <v>0</v>
      </c>
      <c r="K73" s="83">
        <v>0</v>
      </c>
      <c r="L73" s="83">
        <v>0</v>
      </c>
      <c r="N73" s="63">
        <v>0</v>
      </c>
      <c r="O73" s="18">
        <f>C73-N73</f>
        <v>0</v>
      </c>
      <c r="P73" s="45"/>
      <c r="R73" s="45"/>
    </row>
    <row r="74" spans="1:18" s="15" customFormat="1" ht="12.75" customHeight="1" x14ac:dyDescent="0.4">
      <c r="A74" s="260" t="str">
        <f>'CONTRACT TOTAL'!A74:B74</f>
        <v>Position Title (Employee Classification) 15</v>
      </c>
      <c r="B74" s="260"/>
      <c r="C74" s="83">
        <v>0</v>
      </c>
      <c r="D74" s="83">
        <v>0</v>
      </c>
      <c r="E74" s="62">
        <v>0</v>
      </c>
      <c r="F74" s="62">
        <v>0</v>
      </c>
      <c r="G74" s="70">
        <v>0</v>
      </c>
      <c r="H74" s="70">
        <v>0</v>
      </c>
      <c r="I74" s="70">
        <v>0</v>
      </c>
      <c r="J74" s="83">
        <v>0</v>
      </c>
      <c r="K74" s="83">
        <v>0</v>
      </c>
      <c r="L74" s="83">
        <v>0</v>
      </c>
      <c r="N74" s="63">
        <v>0</v>
      </c>
      <c r="O74" s="18">
        <f>C74-N74</f>
        <v>0</v>
      </c>
      <c r="P74" s="45"/>
      <c r="R74" s="45"/>
    </row>
    <row r="75" spans="1:18" s="15" customFormat="1" ht="12.75" customHeight="1" x14ac:dyDescent="0.4">
      <c r="A75" s="260" t="str">
        <f>'CONTRACT TOTAL'!A75:B75</f>
        <v>Position Title (Employee Classification) 16</v>
      </c>
      <c r="B75" s="260"/>
      <c r="C75" s="83">
        <v>0</v>
      </c>
      <c r="D75" s="83">
        <v>0</v>
      </c>
      <c r="E75" s="62">
        <v>0</v>
      </c>
      <c r="F75" s="62">
        <v>0</v>
      </c>
      <c r="G75" s="70">
        <v>0</v>
      </c>
      <c r="H75" s="70">
        <v>0</v>
      </c>
      <c r="I75" s="70">
        <v>0</v>
      </c>
      <c r="J75" s="83">
        <v>0</v>
      </c>
      <c r="K75" s="83">
        <v>0</v>
      </c>
      <c r="L75" s="83">
        <v>0</v>
      </c>
      <c r="N75" s="63">
        <v>0</v>
      </c>
      <c r="O75" s="18">
        <f>C75-N75</f>
        <v>0</v>
      </c>
      <c r="P75" s="45"/>
      <c r="R75" s="45"/>
    </row>
    <row r="76" spans="1:18" s="15" customFormat="1" ht="12.75" customHeight="1" x14ac:dyDescent="0.4">
      <c r="A76" s="260" t="str">
        <f>'CONTRACT TOTAL'!A76:B76</f>
        <v>Position Title (Employee Classification) 17</v>
      </c>
      <c r="B76" s="260"/>
      <c r="C76" s="83">
        <v>0</v>
      </c>
      <c r="D76" s="83">
        <v>0</v>
      </c>
      <c r="E76" s="62">
        <v>0</v>
      </c>
      <c r="F76" s="62">
        <v>0</v>
      </c>
      <c r="G76" s="70">
        <v>0</v>
      </c>
      <c r="H76" s="70">
        <v>0</v>
      </c>
      <c r="I76" s="70">
        <v>0</v>
      </c>
      <c r="J76" s="83">
        <v>0</v>
      </c>
      <c r="K76" s="83">
        <v>0</v>
      </c>
      <c r="L76" s="83">
        <v>0</v>
      </c>
      <c r="N76" s="63">
        <v>0</v>
      </c>
      <c r="O76" s="18">
        <f>C76-N76</f>
        <v>0</v>
      </c>
      <c r="P76" s="45"/>
      <c r="R76" s="45"/>
    </row>
    <row r="77" spans="1:18" s="15" customFormat="1" ht="12.75" customHeight="1" x14ac:dyDescent="0.4">
      <c r="A77" s="260" t="str">
        <f>'CONTRACT TOTAL'!A77:B77</f>
        <v>Position Title (Employee Classification) 18</v>
      </c>
      <c r="B77" s="260"/>
      <c r="C77" s="83">
        <v>0</v>
      </c>
      <c r="D77" s="83">
        <v>0</v>
      </c>
      <c r="E77" s="62">
        <v>0</v>
      </c>
      <c r="F77" s="62">
        <v>0</v>
      </c>
      <c r="G77" s="70">
        <v>0</v>
      </c>
      <c r="H77" s="70">
        <v>0</v>
      </c>
      <c r="I77" s="70">
        <v>0</v>
      </c>
      <c r="J77" s="83">
        <v>0</v>
      </c>
      <c r="K77" s="83">
        <v>0</v>
      </c>
      <c r="L77" s="83">
        <v>0</v>
      </c>
      <c r="N77" s="63">
        <v>0</v>
      </c>
      <c r="O77" s="18">
        <f>C77-N77</f>
        <v>0</v>
      </c>
      <c r="P77" s="45"/>
      <c r="R77" s="45"/>
    </row>
    <row r="78" spans="1:18" s="15" customFormat="1" ht="12.75" customHeight="1" x14ac:dyDescent="0.4">
      <c r="A78" s="366" t="s">
        <v>51</v>
      </c>
      <c r="B78" s="367"/>
      <c r="C78" s="89">
        <f>SUM(C60:C77)</f>
        <v>0</v>
      </c>
      <c r="D78" s="89">
        <f t="shared" ref="D78:L78" si="8">SUM(D60:D77)</f>
        <v>0</v>
      </c>
      <c r="E78" s="89">
        <f t="shared" si="8"/>
        <v>524698.98</v>
      </c>
      <c r="F78" s="89">
        <f t="shared" si="8"/>
        <v>489105</v>
      </c>
      <c r="G78" s="89">
        <f t="shared" si="8"/>
        <v>0</v>
      </c>
      <c r="H78" s="89">
        <f t="shared" si="8"/>
        <v>0</v>
      </c>
      <c r="I78" s="89">
        <f t="shared" si="8"/>
        <v>0</v>
      </c>
      <c r="J78" s="89">
        <f t="shared" si="8"/>
        <v>524698.98</v>
      </c>
      <c r="K78" s="89">
        <f t="shared" si="8"/>
        <v>524698.98</v>
      </c>
      <c r="L78" s="89">
        <f t="shared" si="8"/>
        <v>0</v>
      </c>
      <c r="N78" s="89">
        <f>SUM(N60:N77)</f>
        <v>0</v>
      </c>
      <c r="O78" s="26">
        <f>SUM(O60:O71)</f>
        <v>0</v>
      </c>
    </row>
    <row r="79" spans="1:18" s="15" customFormat="1" ht="12.75" x14ac:dyDescent="0.4">
      <c r="A79" s="267"/>
      <c r="B79" s="267"/>
      <c r="C79" s="77"/>
      <c r="D79" s="77"/>
      <c r="E79" s="77"/>
      <c r="F79" s="77"/>
      <c r="G79" s="103"/>
      <c r="H79" s="103"/>
      <c r="I79" s="103"/>
      <c r="J79" s="77"/>
      <c r="K79" s="85"/>
      <c r="L79" s="77"/>
      <c r="N79" s="102"/>
      <c r="O79" s="14"/>
    </row>
    <row r="80" spans="1:18" s="15" customFormat="1" x14ac:dyDescent="0.4">
      <c r="A80" s="265" t="s">
        <v>50</v>
      </c>
      <c r="B80" s="265"/>
      <c r="C80" s="77"/>
      <c r="D80" s="77"/>
      <c r="E80" s="77"/>
      <c r="F80" s="77"/>
      <c r="G80" s="103"/>
      <c r="H80" s="103"/>
      <c r="I80" s="103"/>
      <c r="J80" s="77"/>
      <c r="K80" s="85"/>
      <c r="L80" s="77"/>
      <c r="N80" s="102"/>
      <c r="O80" s="14"/>
    </row>
    <row r="81" spans="1:18" s="15" customFormat="1" ht="12.75" customHeight="1" x14ac:dyDescent="0.4">
      <c r="A81" s="260" t="str">
        <f>'CONTRACT TOTAL'!A81:B81</f>
        <v>Position Title (Employee Classification) 1</v>
      </c>
      <c r="B81" s="260"/>
      <c r="C81" s="76">
        <v>0</v>
      </c>
      <c r="D81" s="76">
        <v>0</v>
      </c>
      <c r="E81" s="62">
        <v>0</v>
      </c>
      <c r="F81" s="62">
        <v>0</v>
      </c>
      <c r="G81" s="70">
        <v>0</v>
      </c>
      <c r="H81" s="70">
        <v>0</v>
      </c>
      <c r="I81" s="70">
        <v>0</v>
      </c>
      <c r="J81" s="76">
        <f t="shared" ref="J81:J92" si="9">E81+G81+H81+I81</f>
        <v>0</v>
      </c>
      <c r="K81" s="83">
        <v>0</v>
      </c>
      <c r="L81" s="76">
        <v>0</v>
      </c>
      <c r="N81" s="63">
        <v>0</v>
      </c>
      <c r="O81" s="18">
        <f t="shared" ref="O81:O93" si="10">C81-N81</f>
        <v>0</v>
      </c>
    </row>
    <row r="82" spans="1:18" s="15" customFormat="1" ht="12.75" customHeight="1" x14ac:dyDescent="0.4">
      <c r="A82" s="260" t="str">
        <f>'CONTRACT TOTAL'!A82:B82</f>
        <v>Position Title (Employee Classification) 2</v>
      </c>
      <c r="B82" s="260"/>
      <c r="C82" s="76">
        <v>0</v>
      </c>
      <c r="D82" s="76">
        <v>0</v>
      </c>
      <c r="E82" s="62">
        <v>0</v>
      </c>
      <c r="F82" s="62">
        <v>0</v>
      </c>
      <c r="G82" s="70">
        <v>0</v>
      </c>
      <c r="H82" s="70">
        <v>0</v>
      </c>
      <c r="I82" s="70">
        <v>0</v>
      </c>
      <c r="J82" s="76">
        <f t="shared" si="9"/>
        <v>0</v>
      </c>
      <c r="K82" s="83">
        <v>0</v>
      </c>
      <c r="L82" s="76">
        <v>0</v>
      </c>
      <c r="N82" s="63">
        <v>0</v>
      </c>
      <c r="O82" s="18">
        <f t="shared" si="10"/>
        <v>0</v>
      </c>
    </row>
    <row r="83" spans="1:18" s="15" customFormat="1" ht="12.75" customHeight="1" x14ac:dyDescent="0.4">
      <c r="A83" s="260" t="str">
        <f>'CONTRACT TOTAL'!A83:B83</f>
        <v>Position Title (Employee Classification) 3</v>
      </c>
      <c r="B83" s="260"/>
      <c r="C83" s="76">
        <v>0</v>
      </c>
      <c r="D83" s="76">
        <v>0</v>
      </c>
      <c r="E83" s="62">
        <v>0</v>
      </c>
      <c r="F83" s="62">
        <v>0</v>
      </c>
      <c r="G83" s="70">
        <v>0</v>
      </c>
      <c r="H83" s="70">
        <v>0</v>
      </c>
      <c r="I83" s="70">
        <v>0</v>
      </c>
      <c r="J83" s="76">
        <f t="shared" si="9"/>
        <v>0</v>
      </c>
      <c r="K83" s="83">
        <v>0</v>
      </c>
      <c r="L83" s="76">
        <v>0</v>
      </c>
      <c r="N83" s="63">
        <v>0</v>
      </c>
      <c r="O83" s="18">
        <f t="shared" si="10"/>
        <v>0</v>
      </c>
    </row>
    <row r="84" spans="1:18" s="15" customFormat="1" ht="12.75" x14ac:dyDescent="0.4">
      <c r="A84" s="260" t="str">
        <f>'CONTRACT TOTAL'!A84:B84</f>
        <v>Position Title (Employee Classification) 4</v>
      </c>
      <c r="B84" s="260"/>
      <c r="C84" s="76">
        <v>0</v>
      </c>
      <c r="D84" s="76">
        <v>0</v>
      </c>
      <c r="E84" s="62">
        <v>0</v>
      </c>
      <c r="F84" s="62">
        <v>0</v>
      </c>
      <c r="G84" s="70">
        <v>0</v>
      </c>
      <c r="H84" s="70">
        <v>0</v>
      </c>
      <c r="I84" s="70">
        <v>0</v>
      </c>
      <c r="J84" s="76">
        <f t="shared" si="9"/>
        <v>0</v>
      </c>
      <c r="K84" s="83">
        <v>0</v>
      </c>
      <c r="L84" s="76">
        <v>0</v>
      </c>
      <c r="N84" s="63">
        <v>0</v>
      </c>
      <c r="O84" s="18">
        <f t="shared" si="10"/>
        <v>0</v>
      </c>
    </row>
    <row r="85" spans="1:18" s="15" customFormat="1" ht="12.75" customHeight="1" x14ac:dyDescent="0.4">
      <c r="A85" s="260" t="str">
        <f>'CONTRACT TOTAL'!A85:B85</f>
        <v>Position Title (Employee Classification) 5</v>
      </c>
      <c r="B85" s="260"/>
      <c r="C85" s="76">
        <v>0</v>
      </c>
      <c r="D85" s="76">
        <v>0</v>
      </c>
      <c r="E85" s="62">
        <v>0</v>
      </c>
      <c r="F85" s="62">
        <v>0</v>
      </c>
      <c r="G85" s="70">
        <v>0</v>
      </c>
      <c r="H85" s="70">
        <v>0</v>
      </c>
      <c r="I85" s="70">
        <v>0</v>
      </c>
      <c r="J85" s="76">
        <f t="shared" si="9"/>
        <v>0</v>
      </c>
      <c r="K85" s="83">
        <v>0</v>
      </c>
      <c r="L85" s="76">
        <v>0</v>
      </c>
      <c r="N85" s="63">
        <v>0</v>
      </c>
      <c r="O85" s="18">
        <f t="shared" si="10"/>
        <v>0</v>
      </c>
    </row>
    <row r="86" spans="1:18" s="15" customFormat="1" ht="12.75" customHeight="1" x14ac:dyDescent="0.4">
      <c r="A86" s="260" t="str">
        <f>'CONTRACT TOTAL'!A86:B86</f>
        <v>Position Title (Employee Classification) 6</v>
      </c>
      <c r="B86" s="260"/>
      <c r="C86" s="76">
        <v>0</v>
      </c>
      <c r="D86" s="76">
        <v>0</v>
      </c>
      <c r="E86" s="62">
        <v>155.34</v>
      </c>
      <c r="F86" s="62">
        <v>0</v>
      </c>
      <c r="G86" s="70">
        <v>0</v>
      </c>
      <c r="H86" s="70">
        <v>0</v>
      </c>
      <c r="I86" s="70">
        <v>0</v>
      </c>
      <c r="J86" s="76">
        <f t="shared" si="9"/>
        <v>155.34</v>
      </c>
      <c r="K86" s="83">
        <v>155.34</v>
      </c>
      <c r="L86" s="76">
        <v>0</v>
      </c>
      <c r="N86" s="63">
        <v>0</v>
      </c>
      <c r="O86" s="18">
        <f t="shared" si="10"/>
        <v>0</v>
      </c>
    </row>
    <row r="87" spans="1:18" s="15" customFormat="1" ht="12.75" x14ac:dyDescent="0.4">
      <c r="A87" s="260" t="str">
        <f>'CONTRACT TOTAL'!A87:B87</f>
        <v>Position Title (Employee Classification) 7</v>
      </c>
      <c r="B87" s="260"/>
      <c r="C87" s="76">
        <v>0</v>
      </c>
      <c r="D87" s="76">
        <v>0</v>
      </c>
      <c r="E87" s="62">
        <v>304.98</v>
      </c>
      <c r="F87" s="62">
        <v>0</v>
      </c>
      <c r="G87" s="70">
        <v>0</v>
      </c>
      <c r="H87" s="70">
        <v>0</v>
      </c>
      <c r="I87" s="70">
        <v>0</v>
      </c>
      <c r="J87" s="76">
        <f t="shared" si="9"/>
        <v>304.98</v>
      </c>
      <c r="K87" s="83">
        <v>304.98</v>
      </c>
      <c r="L87" s="76">
        <v>0</v>
      </c>
      <c r="N87" s="63">
        <v>0</v>
      </c>
      <c r="O87" s="18">
        <f t="shared" si="10"/>
        <v>0</v>
      </c>
    </row>
    <row r="88" spans="1:18" s="15" customFormat="1" ht="12.75" customHeight="1" x14ac:dyDescent="0.4">
      <c r="A88" s="260" t="str">
        <f>'CONTRACT TOTAL'!A88:B88</f>
        <v>Position Title (Employee Classification) 8</v>
      </c>
      <c r="B88" s="260"/>
      <c r="C88" s="76">
        <v>0</v>
      </c>
      <c r="D88" s="76">
        <v>0</v>
      </c>
      <c r="E88" s="62">
        <v>0</v>
      </c>
      <c r="F88" s="62">
        <v>0</v>
      </c>
      <c r="G88" s="70">
        <v>0</v>
      </c>
      <c r="H88" s="70">
        <v>0</v>
      </c>
      <c r="I88" s="70">
        <v>0</v>
      </c>
      <c r="J88" s="76">
        <f t="shared" si="9"/>
        <v>0</v>
      </c>
      <c r="K88" s="83">
        <v>0</v>
      </c>
      <c r="L88" s="76">
        <v>0</v>
      </c>
      <c r="N88" s="63">
        <v>0</v>
      </c>
      <c r="O88" s="18">
        <f t="shared" si="10"/>
        <v>0</v>
      </c>
    </row>
    <row r="89" spans="1:18" s="15" customFormat="1" ht="12.75" customHeight="1" x14ac:dyDescent="0.4">
      <c r="A89" s="260" t="str">
        <f>'CONTRACT TOTAL'!A89:B89</f>
        <v>Position Title (Employee Classification) 9</v>
      </c>
      <c r="B89" s="260"/>
      <c r="C89" s="76">
        <v>0</v>
      </c>
      <c r="D89" s="76">
        <v>0</v>
      </c>
      <c r="E89" s="62">
        <v>0</v>
      </c>
      <c r="F89" s="62">
        <v>0</v>
      </c>
      <c r="G89" s="70">
        <v>0</v>
      </c>
      <c r="H89" s="70">
        <v>0</v>
      </c>
      <c r="I89" s="70">
        <v>0</v>
      </c>
      <c r="J89" s="76">
        <f t="shared" si="9"/>
        <v>0</v>
      </c>
      <c r="K89" s="83">
        <v>0</v>
      </c>
      <c r="L89" s="76">
        <v>0</v>
      </c>
      <c r="N89" s="63">
        <v>0</v>
      </c>
      <c r="O89" s="18">
        <f t="shared" si="10"/>
        <v>0</v>
      </c>
    </row>
    <row r="90" spans="1:18" s="15" customFormat="1" ht="12.75" customHeight="1" x14ac:dyDescent="0.4">
      <c r="A90" s="260" t="str">
        <f>'CONTRACT TOTAL'!A90:B90</f>
        <v>Position Title (Employee Classification) 10</v>
      </c>
      <c r="B90" s="260"/>
      <c r="C90" s="76">
        <v>0</v>
      </c>
      <c r="D90" s="76">
        <v>0</v>
      </c>
      <c r="E90" s="62">
        <v>0</v>
      </c>
      <c r="F90" s="62">
        <v>0</v>
      </c>
      <c r="G90" s="70">
        <v>0</v>
      </c>
      <c r="H90" s="70">
        <v>0</v>
      </c>
      <c r="I90" s="70">
        <v>0</v>
      </c>
      <c r="J90" s="76">
        <f t="shared" si="9"/>
        <v>0</v>
      </c>
      <c r="K90" s="83">
        <v>0</v>
      </c>
      <c r="L90" s="76">
        <v>0</v>
      </c>
      <c r="N90" s="63">
        <v>0</v>
      </c>
      <c r="O90" s="18">
        <f t="shared" si="10"/>
        <v>0</v>
      </c>
    </row>
    <row r="91" spans="1:18" s="15" customFormat="1" ht="12.75" customHeight="1" x14ac:dyDescent="0.4">
      <c r="A91" s="260" t="str">
        <f>'CONTRACT TOTAL'!A91:B91</f>
        <v>Position Title (Employee Classification) 11</v>
      </c>
      <c r="B91" s="260"/>
      <c r="C91" s="76">
        <v>0</v>
      </c>
      <c r="D91" s="76">
        <v>0</v>
      </c>
      <c r="E91" s="62">
        <v>0</v>
      </c>
      <c r="F91" s="62">
        <v>0</v>
      </c>
      <c r="G91" s="70">
        <v>0</v>
      </c>
      <c r="H91" s="70">
        <v>0</v>
      </c>
      <c r="I91" s="70">
        <v>0</v>
      </c>
      <c r="J91" s="76">
        <f t="shared" si="9"/>
        <v>0</v>
      </c>
      <c r="K91" s="83">
        <v>0</v>
      </c>
      <c r="L91" s="76">
        <v>0</v>
      </c>
      <c r="N91" s="63">
        <v>0</v>
      </c>
      <c r="O91" s="18">
        <f t="shared" si="10"/>
        <v>0</v>
      </c>
    </row>
    <row r="92" spans="1:18" s="15" customFormat="1" ht="12.75" customHeight="1" x14ac:dyDescent="0.4">
      <c r="A92" s="260" t="str">
        <f>'CONTRACT TOTAL'!A92:B92</f>
        <v>Position Title (Employee Classification) 12</v>
      </c>
      <c r="B92" s="260"/>
      <c r="C92" s="76">
        <v>0</v>
      </c>
      <c r="D92" s="76">
        <v>0</v>
      </c>
      <c r="E92" s="62">
        <v>0</v>
      </c>
      <c r="F92" s="62">
        <v>0</v>
      </c>
      <c r="G92" s="70">
        <v>0</v>
      </c>
      <c r="H92" s="70">
        <v>0</v>
      </c>
      <c r="I92" s="70">
        <v>0</v>
      </c>
      <c r="J92" s="76">
        <f t="shared" si="9"/>
        <v>0</v>
      </c>
      <c r="K92" s="83">
        <v>0</v>
      </c>
      <c r="L92" s="76">
        <v>0</v>
      </c>
      <c r="N92" s="63">
        <v>0</v>
      </c>
      <c r="O92" s="18">
        <f t="shared" si="10"/>
        <v>0</v>
      </c>
    </row>
    <row r="93" spans="1:18" s="15" customFormat="1" ht="12.75" customHeight="1" x14ac:dyDescent="0.4">
      <c r="A93" s="260" t="str">
        <f>'CONTRACT TOTAL'!A93:B93</f>
        <v>Position Title (Employee Classification) 13</v>
      </c>
      <c r="B93" s="260"/>
      <c r="C93" s="83">
        <v>0</v>
      </c>
      <c r="D93" s="83">
        <v>0</v>
      </c>
      <c r="E93" s="62">
        <v>0</v>
      </c>
      <c r="F93" s="62">
        <v>0</v>
      </c>
      <c r="G93" s="70">
        <v>0</v>
      </c>
      <c r="H93" s="70">
        <v>0</v>
      </c>
      <c r="I93" s="70">
        <v>0</v>
      </c>
      <c r="J93" s="83">
        <f t="shared" ref="J93:J98" si="11">E93+G93+H93+I93</f>
        <v>0</v>
      </c>
      <c r="K93" s="83">
        <v>0</v>
      </c>
      <c r="L93" s="83">
        <v>0</v>
      </c>
      <c r="N93" s="63">
        <v>0</v>
      </c>
      <c r="O93" s="18">
        <f t="shared" si="10"/>
        <v>0</v>
      </c>
      <c r="P93" s="45"/>
      <c r="R93" s="45"/>
    </row>
    <row r="94" spans="1:18" s="15" customFormat="1" ht="12.75" customHeight="1" x14ac:dyDescent="0.4">
      <c r="A94" s="260" t="str">
        <f>'CONTRACT TOTAL'!A94:B94</f>
        <v>Position Title (Employee Classification) 14</v>
      </c>
      <c r="B94" s="260"/>
      <c r="C94" s="83">
        <v>0</v>
      </c>
      <c r="D94" s="83">
        <v>0</v>
      </c>
      <c r="E94" s="62">
        <v>0</v>
      </c>
      <c r="F94" s="62">
        <v>0</v>
      </c>
      <c r="G94" s="70">
        <v>0</v>
      </c>
      <c r="H94" s="70">
        <v>0</v>
      </c>
      <c r="I94" s="70">
        <v>0</v>
      </c>
      <c r="J94" s="83">
        <f t="shared" si="11"/>
        <v>0</v>
      </c>
      <c r="K94" s="83">
        <v>0</v>
      </c>
      <c r="L94" s="83">
        <v>0</v>
      </c>
      <c r="N94" s="63">
        <v>0</v>
      </c>
      <c r="O94" s="18">
        <f>C94-N94</f>
        <v>0</v>
      </c>
      <c r="P94" s="45"/>
      <c r="R94" s="45"/>
    </row>
    <row r="95" spans="1:18" s="15" customFormat="1" ht="12.75" customHeight="1" x14ac:dyDescent="0.4">
      <c r="A95" s="260" t="str">
        <f>'CONTRACT TOTAL'!A95:B95</f>
        <v>Position Title (Employee Classification) 15</v>
      </c>
      <c r="B95" s="260"/>
      <c r="C95" s="83">
        <v>0</v>
      </c>
      <c r="D95" s="83">
        <v>0</v>
      </c>
      <c r="E95" s="62">
        <v>0</v>
      </c>
      <c r="F95" s="62">
        <v>0</v>
      </c>
      <c r="G95" s="70">
        <v>0</v>
      </c>
      <c r="H95" s="70">
        <v>0</v>
      </c>
      <c r="I95" s="70">
        <v>0</v>
      </c>
      <c r="J95" s="83">
        <f t="shared" si="11"/>
        <v>0</v>
      </c>
      <c r="K95" s="83">
        <v>0</v>
      </c>
      <c r="L95" s="83">
        <v>0</v>
      </c>
      <c r="N95" s="63">
        <v>0</v>
      </c>
      <c r="O95" s="18">
        <f>C95-N95</f>
        <v>0</v>
      </c>
      <c r="P95" s="45"/>
      <c r="R95" s="45"/>
    </row>
    <row r="96" spans="1:18" s="15" customFormat="1" ht="12.75" customHeight="1" x14ac:dyDescent="0.4">
      <c r="A96" s="260" t="str">
        <f>'CONTRACT TOTAL'!A96:B96</f>
        <v>Position Title (Employee Classification) 16</v>
      </c>
      <c r="B96" s="260"/>
      <c r="C96" s="83">
        <v>0</v>
      </c>
      <c r="D96" s="83">
        <v>0</v>
      </c>
      <c r="E96" s="62">
        <v>0</v>
      </c>
      <c r="F96" s="62">
        <v>0</v>
      </c>
      <c r="G96" s="70">
        <v>0</v>
      </c>
      <c r="H96" s="70">
        <v>0</v>
      </c>
      <c r="I96" s="70">
        <v>0</v>
      </c>
      <c r="J96" s="83">
        <f t="shared" si="11"/>
        <v>0</v>
      </c>
      <c r="K96" s="83">
        <v>0</v>
      </c>
      <c r="L96" s="83">
        <v>0</v>
      </c>
      <c r="N96" s="63">
        <v>0</v>
      </c>
      <c r="O96" s="18">
        <f>C96-N96</f>
        <v>0</v>
      </c>
      <c r="P96" s="45"/>
      <c r="R96" s="45"/>
    </row>
    <row r="97" spans="1:18" s="15" customFormat="1" ht="12.75" customHeight="1" x14ac:dyDescent="0.4">
      <c r="A97" s="260" t="str">
        <f>'CONTRACT TOTAL'!A97:B97</f>
        <v>Position Title (Employee Classification) 17</v>
      </c>
      <c r="B97" s="260"/>
      <c r="C97" s="83">
        <v>0</v>
      </c>
      <c r="D97" s="83">
        <v>0</v>
      </c>
      <c r="E97" s="62">
        <v>0</v>
      </c>
      <c r="F97" s="62">
        <v>0</v>
      </c>
      <c r="G97" s="70">
        <v>0</v>
      </c>
      <c r="H97" s="70">
        <v>0</v>
      </c>
      <c r="I97" s="70">
        <v>0</v>
      </c>
      <c r="J97" s="83">
        <f t="shared" si="11"/>
        <v>0</v>
      </c>
      <c r="K97" s="83">
        <v>0</v>
      </c>
      <c r="L97" s="83">
        <v>0</v>
      </c>
      <c r="N97" s="63">
        <v>0</v>
      </c>
      <c r="O97" s="18">
        <f>C97-N97</f>
        <v>0</v>
      </c>
      <c r="P97" s="45"/>
      <c r="R97" s="45"/>
    </row>
    <row r="98" spans="1:18" s="15" customFormat="1" ht="12.75" customHeight="1" x14ac:dyDescent="0.4">
      <c r="A98" s="260" t="str">
        <f>'CONTRACT TOTAL'!A98:B98</f>
        <v>Position Title (Employee Classification) 18</v>
      </c>
      <c r="B98" s="260"/>
      <c r="C98" s="83">
        <v>0</v>
      </c>
      <c r="D98" s="83">
        <v>0</v>
      </c>
      <c r="E98" s="62">
        <v>0</v>
      </c>
      <c r="F98" s="62">
        <v>0</v>
      </c>
      <c r="G98" s="70">
        <v>0</v>
      </c>
      <c r="H98" s="70">
        <v>0</v>
      </c>
      <c r="I98" s="70">
        <v>0</v>
      </c>
      <c r="J98" s="83">
        <f t="shared" si="11"/>
        <v>0</v>
      </c>
      <c r="K98" s="83">
        <v>0</v>
      </c>
      <c r="L98" s="83">
        <v>0</v>
      </c>
      <c r="N98" s="63">
        <v>0</v>
      </c>
      <c r="O98" s="18">
        <f>C98-N98</f>
        <v>0</v>
      </c>
      <c r="P98" s="45"/>
      <c r="R98" s="45"/>
    </row>
    <row r="99" spans="1:18" s="15" customFormat="1" ht="12.75" x14ac:dyDescent="0.4">
      <c r="A99" s="259" t="s">
        <v>52</v>
      </c>
      <c r="B99" s="259"/>
      <c r="C99" s="78">
        <f t="shared" ref="C99:L99" si="12">SUM(C81:C98)</f>
        <v>0</v>
      </c>
      <c r="D99" s="89">
        <f t="shared" si="12"/>
        <v>0</v>
      </c>
      <c r="E99" s="89">
        <f t="shared" si="12"/>
        <v>460.32000000000005</v>
      </c>
      <c r="F99" s="89">
        <f t="shared" si="12"/>
        <v>0</v>
      </c>
      <c r="G99" s="89">
        <f t="shared" si="12"/>
        <v>0</v>
      </c>
      <c r="H99" s="89">
        <f t="shared" si="12"/>
        <v>0</v>
      </c>
      <c r="I99" s="89">
        <f t="shared" si="12"/>
        <v>0</v>
      </c>
      <c r="J99" s="89">
        <f t="shared" si="12"/>
        <v>460.32000000000005</v>
      </c>
      <c r="K99" s="89">
        <f t="shared" si="12"/>
        <v>460.32000000000005</v>
      </c>
      <c r="L99" s="89">
        <f t="shared" si="12"/>
        <v>0</v>
      </c>
      <c r="N99" s="89">
        <f>SUM(N81:N98)</f>
        <v>0</v>
      </c>
      <c r="O99" s="26">
        <f>SUM(O81:O93)</f>
        <v>0</v>
      </c>
    </row>
    <row r="100" spans="1:18" s="15" customFormat="1" ht="12.75" x14ac:dyDescent="0.4">
      <c r="A100" s="267"/>
      <c r="B100" s="267"/>
      <c r="C100" s="77"/>
      <c r="D100" s="77"/>
      <c r="E100" s="77"/>
      <c r="F100" s="77"/>
      <c r="G100" s="103"/>
      <c r="H100" s="103"/>
      <c r="I100" s="103"/>
      <c r="J100" s="77"/>
      <c r="K100" s="85"/>
      <c r="L100" s="77"/>
      <c r="N100" s="102"/>
      <c r="O100" s="14"/>
    </row>
    <row r="101" spans="1:18" s="15" customFormat="1" x14ac:dyDescent="0.4">
      <c r="A101" s="265" t="s">
        <v>53</v>
      </c>
      <c r="B101" s="265"/>
      <c r="C101" s="77"/>
      <c r="D101" s="77"/>
      <c r="E101" s="77"/>
      <c r="F101" s="77"/>
      <c r="G101" s="103"/>
      <c r="H101" s="103"/>
      <c r="I101" s="103"/>
      <c r="J101" s="77"/>
      <c r="K101" s="85"/>
      <c r="L101" s="77"/>
      <c r="N101" s="102"/>
      <c r="O101" s="14"/>
    </row>
    <row r="102" spans="1:18" s="15" customFormat="1" ht="12.75" customHeight="1" x14ac:dyDescent="0.4">
      <c r="A102" s="260" t="str">
        <f>'CONTRACT TOTAL'!A102:B102</f>
        <v>FY20 Employee Classification 40.7%</v>
      </c>
      <c r="B102" s="260"/>
      <c r="C102" s="83">
        <v>0</v>
      </c>
      <c r="D102" s="83">
        <v>0</v>
      </c>
      <c r="E102" s="62">
        <v>61431.09</v>
      </c>
      <c r="F102" s="62">
        <v>56880</v>
      </c>
      <c r="G102" s="70">
        <v>0</v>
      </c>
      <c r="H102" s="70">
        <v>0</v>
      </c>
      <c r="I102" s="70">
        <v>0</v>
      </c>
      <c r="J102" s="76">
        <f t="shared" ref="J102:J113" si="13">E102+G102+H102+I102</f>
        <v>61431.09</v>
      </c>
      <c r="K102" s="83">
        <v>61431.09</v>
      </c>
      <c r="L102" s="76">
        <v>0</v>
      </c>
      <c r="N102" s="63">
        <v>0</v>
      </c>
      <c r="O102" s="18">
        <f t="shared" ref="O102:O113" si="14">C102-N102</f>
        <v>0</v>
      </c>
      <c r="P102" s="45"/>
      <c r="Q102" s="45"/>
    </row>
    <row r="103" spans="1:18" s="15" customFormat="1" ht="12.75" customHeight="1" x14ac:dyDescent="0.4">
      <c r="A103" s="260" t="str">
        <f>'CONTRACT TOTAL'!A103:B103</f>
        <v>FY20 Employee Classification 44.5%</v>
      </c>
      <c r="B103" s="260"/>
      <c r="C103" s="83">
        <v>0</v>
      </c>
      <c r="D103" s="83">
        <v>0</v>
      </c>
      <c r="E103" s="62">
        <v>26284.050000000003</v>
      </c>
      <c r="F103" s="62">
        <v>27694</v>
      </c>
      <c r="G103" s="70">
        <v>0</v>
      </c>
      <c r="H103" s="70">
        <v>0</v>
      </c>
      <c r="I103" s="70">
        <v>0</v>
      </c>
      <c r="J103" s="76">
        <f t="shared" si="13"/>
        <v>26284.050000000003</v>
      </c>
      <c r="K103" s="83">
        <v>26284.05</v>
      </c>
      <c r="L103" s="76">
        <v>0</v>
      </c>
      <c r="N103" s="63">
        <v>0</v>
      </c>
      <c r="O103" s="18">
        <f t="shared" si="14"/>
        <v>0</v>
      </c>
      <c r="P103" s="45"/>
      <c r="Q103" s="45"/>
    </row>
    <row r="104" spans="1:18" s="15" customFormat="1" ht="12.75" x14ac:dyDescent="0.4">
      <c r="A104" s="260" t="str">
        <f>'CONTRACT TOTAL'!A104:B104</f>
        <v>FY20 Employee Classification 9.1%</v>
      </c>
      <c r="B104" s="260"/>
      <c r="C104" s="83">
        <v>0</v>
      </c>
      <c r="D104" s="83">
        <v>0</v>
      </c>
      <c r="E104" s="62">
        <v>492.43999999999994</v>
      </c>
      <c r="F104" s="62">
        <v>718</v>
      </c>
      <c r="G104" s="70">
        <v>0</v>
      </c>
      <c r="H104" s="70">
        <v>0</v>
      </c>
      <c r="I104" s="70">
        <v>0</v>
      </c>
      <c r="J104" s="76">
        <f t="shared" si="13"/>
        <v>492.43999999999994</v>
      </c>
      <c r="K104" s="83">
        <v>492.44</v>
      </c>
      <c r="L104" s="76">
        <v>0</v>
      </c>
      <c r="N104" s="63">
        <v>0</v>
      </c>
      <c r="O104" s="18">
        <f t="shared" si="14"/>
        <v>0</v>
      </c>
      <c r="P104" s="45"/>
      <c r="Q104" s="45"/>
    </row>
    <row r="105" spans="1:18" s="15" customFormat="1" ht="12.75" customHeight="1" x14ac:dyDescent="0.4">
      <c r="A105" s="260" t="str">
        <f>'CONTRACT TOTAL'!A105:B105</f>
        <v>FY20 Employee Classification 33.3%</v>
      </c>
      <c r="B105" s="260"/>
      <c r="C105" s="83">
        <v>0</v>
      </c>
      <c r="D105" s="83">
        <v>0</v>
      </c>
      <c r="E105" s="62">
        <v>114.65</v>
      </c>
      <c r="F105" s="62">
        <v>0</v>
      </c>
      <c r="G105" s="70">
        <v>0</v>
      </c>
      <c r="H105" s="70">
        <v>0</v>
      </c>
      <c r="I105" s="70">
        <v>0</v>
      </c>
      <c r="J105" s="76">
        <f t="shared" si="13"/>
        <v>114.65</v>
      </c>
      <c r="K105" s="83">
        <v>114.65</v>
      </c>
      <c r="L105" s="76">
        <v>0</v>
      </c>
      <c r="N105" s="63">
        <v>0</v>
      </c>
      <c r="O105" s="18">
        <f t="shared" si="14"/>
        <v>0</v>
      </c>
      <c r="P105" s="45"/>
      <c r="Q105" s="45"/>
    </row>
    <row r="106" spans="1:18" s="15" customFormat="1" ht="12.75" customHeight="1" x14ac:dyDescent="0.4">
      <c r="A106" s="260" t="str">
        <f>'CONTRACT TOTAL'!A106:B106</f>
        <v>FY21 Employee Classification 42.5%</v>
      </c>
      <c r="B106" s="260"/>
      <c r="C106" s="83">
        <v>0</v>
      </c>
      <c r="D106" s="83">
        <v>0</v>
      </c>
      <c r="E106" s="62">
        <v>91415.67</v>
      </c>
      <c r="F106" s="62">
        <v>75840</v>
      </c>
      <c r="G106" s="70">
        <v>0</v>
      </c>
      <c r="H106" s="70">
        <v>0</v>
      </c>
      <c r="I106" s="70">
        <v>0</v>
      </c>
      <c r="J106" s="76">
        <f t="shared" si="13"/>
        <v>91415.67</v>
      </c>
      <c r="K106" s="83">
        <v>91415.67</v>
      </c>
      <c r="L106" s="76">
        <v>0</v>
      </c>
      <c r="N106" s="63">
        <v>0</v>
      </c>
      <c r="O106" s="18">
        <f t="shared" si="14"/>
        <v>0</v>
      </c>
      <c r="P106" s="45"/>
      <c r="Q106" s="45"/>
    </row>
    <row r="107" spans="1:18" s="15" customFormat="1" ht="12.75" customHeight="1" x14ac:dyDescent="0.4">
      <c r="A107" s="260" t="str">
        <f>'CONTRACT TOTAL'!A107:B107</f>
        <v>FY21 Employee Classification 51.6%</v>
      </c>
      <c r="B107" s="260"/>
      <c r="C107" s="83">
        <v>0</v>
      </c>
      <c r="D107" s="83">
        <v>0</v>
      </c>
      <c r="E107" s="62">
        <v>42106.559999999998</v>
      </c>
      <c r="F107" s="62">
        <v>37632</v>
      </c>
      <c r="G107" s="70">
        <v>0</v>
      </c>
      <c r="H107" s="70">
        <v>0</v>
      </c>
      <c r="I107" s="70">
        <v>0</v>
      </c>
      <c r="J107" s="76">
        <f t="shared" si="13"/>
        <v>42106.559999999998</v>
      </c>
      <c r="K107" s="83">
        <v>42106.559999999998</v>
      </c>
      <c r="L107" s="76">
        <v>0</v>
      </c>
      <c r="N107" s="63">
        <v>0</v>
      </c>
      <c r="O107" s="18">
        <f t="shared" si="14"/>
        <v>0</v>
      </c>
      <c r="P107" s="45"/>
      <c r="Q107" s="45"/>
    </row>
    <row r="108" spans="1:18" s="15" customFormat="1" ht="12.75" customHeight="1" x14ac:dyDescent="0.4">
      <c r="A108" s="260" t="str">
        <f>'CONTRACT TOTAL'!A108:B108</f>
        <v>FY21 Employee Classification 9.7%</v>
      </c>
      <c r="B108" s="260"/>
      <c r="C108" s="83">
        <v>0</v>
      </c>
      <c r="D108" s="83">
        <v>0</v>
      </c>
      <c r="E108" s="62">
        <v>1232.3</v>
      </c>
      <c r="F108" s="62">
        <v>757</v>
      </c>
      <c r="G108" s="70">
        <v>0</v>
      </c>
      <c r="H108" s="70">
        <v>0</v>
      </c>
      <c r="I108" s="70">
        <v>0</v>
      </c>
      <c r="J108" s="76">
        <f t="shared" si="13"/>
        <v>1232.3</v>
      </c>
      <c r="K108" s="83">
        <v>1232.3</v>
      </c>
      <c r="L108" s="76">
        <v>0</v>
      </c>
      <c r="N108" s="63">
        <v>0</v>
      </c>
      <c r="O108" s="18">
        <f t="shared" si="14"/>
        <v>0</v>
      </c>
      <c r="P108" s="45"/>
      <c r="Q108" s="45"/>
    </row>
    <row r="109" spans="1:18" s="15" customFormat="1" ht="12.75" customHeight="1" x14ac:dyDescent="0.4">
      <c r="A109" s="260" t="str">
        <f>'CONTRACT TOTAL'!A109:B109</f>
        <v>FY21 Employee Classification 44.6%</v>
      </c>
      <c r="B109" s="260"/>
      <c r="C109" s="83">
        <v>0</v>
      </c>
      <c r="D109" s="83">
        <v>0</v>
      </c>
      <c r="E109" s="62">
        <v>0</v>
      </c>
      <c r="F109" s="62">
        <v>0</v>
      </c>
      <c r="G109" s="70">
        <v>0</v>
      </c>
      <c r="H109" s="70">
        <v>0</v>
      </c>
      <c r="I109" s="70">
        <v>0</v>
      </c>
      <c r="J109" s="76">
        <f t="shared" si="13"/>
        <v>0</v>
      </c>
      <c r="K109" s="83">
        <v>0</v>
      </c>
      <c r="L109" s="76">
        <v>0</v>
      </c>
      <c r="N109" s="63">
        <v>0</v>
      </c>
      <c r="O109" s="18">
        <f t="shared" si="14"/>
        <v>0</v>
      </c>
      <c r="P109" s="45"/>
      <c r="Q109" s="45"/>
    </row>
    <row r="110" spans="1:18" s="15" customFormat="1" ht="12.75" customHeight="1" x14ac:dyDescent="0.4">
      <c r="A110" s="260" t="str">
        <f>'CONTRACT TOTAL'!A110:B110</f>
        <v>FY22 Employee Classification 39.5%</v>
      </c>
      <c r="B110" s="260"/>
      <c r="C110" s="83">
        <v>0</v>
      </c>
      <c r="D110" s="83">
        <v>0</v>
      </c>
      <c r="E110" s="62">
        <v>0</v>
      </c>
      <c r="F110" s="62">
        <v>0</v>
      </c>
      <c r="G110" s="70">
        <v>0</v>
      </c>
      <c r="H110" s="70">
        <v>0</v>
      </c>
      <c r="I110" s="70">
        <v>0</v>
      </c>
      <c r="J110" s="83">
        <f t="shared" si="13"/>
        <v>0</v>
      </c>
      <c r="K110" s="83">
        <v>0</v>
      </c>
      <c r="L110" s="83">
        <v>0</v>
      </c>
      <c r="N110" s="63">
        <v>0</v>
      </c>
      <c r="O110" s="17">
        <f t="shared" si="14"/>
        <v>0</v>
      </c>
      <c r="P110" s="45"/>
      <c r="Q110" s="45"/>
    </row>
    <row r="111" spans="1:18" s="15" customFormat="1" ht="12.75" customHeight="1" x14ac:dyDescent="0.4">
      <c r="A111" s="260" t="str">
        <f>'CONTRACT TOTAL'!A111:B111</f>
        <v>FY22 Employee Classification 51.7%</v>
      </c>
      <c r="B111" s="260"/>
      <c r="C111" s="83">
        <v>0</v>
      </c>
      <c r="D111" s="83">
        <v>0</v>
      </c>
      <c r="E111" s="62">
        <v>0</v>
      </c>
      <c r="F111" s="62">
        <v>0</v>
      </c>
      <c r="G111" s="70">
        <v>0</v>
      </c>
      <c r="H111" s="70">
        <v>0</v>
      </c>
      <c r="I111" s="70">
        <v>0</v>
      </c>
      <c r="J111" s="83">
        <f t="shared" si="13"/>
        <v>0</v>
      </c>
      <c r="K111" s="83">
        <v>0</v>
      </c>
      <c r="L111" s="83">
        <v>0</v>
      </c>
      <c r="N111" s="63">
        <v>0</v>
      </c>
      <c r="O111" s="17">
        <f t="shared" si="14"/>
        <v>0</v>
      </c>
      <c r="P111" s="45"/>
      <c r="Q111" s="45"/>
    </row>
    <row r="112" spans="1:18" s="15" customFormat="1" ht="12.75" x14ac:dyDescent="0.4">
      <c r="A112" s="260" t="str">
        <f>'CONTRACT TOTAL'!A112:B112</f>
        <v>FY22 Employee Classification 8.2%</v>
      </c>
      <c r="B112" s="260"/>
      <c r="C112" s="83">
        <v>0</v>
      </c>
      <c r="D112" s="83">
        <v>0</v>
      </c>
      <c r="E112" s="62">
        <v>0</v>
      </c>
      <c r="F112" s="62">
        <v>0</v>
      </c>
      <c r="G112" s="70">
        <v>0</v>
      </c>
      <c r="H112" s="70">
        <v>0</v>
      </c>
      <c r="I112" s="70">
        <v>0</v>
      </c>
      <c r="J112" s="83">
        <f t="shared" si="13"/>
        <v>0</v>
      </c>
      <c r="K112" s="83">
        <v>0</v>
      </c>
      <c r="L112" s="83">
        <v>0</v>
      </c>
      <c r="N112" s="63">
        <v>0</v>
      </c>
      <c r="O112" s="17">
        <f t="shared" si="14"/>
        <v>0</v>
      </c>
      <c r="P112" s="45"/>
      <c r="Q112" s="45"/>
    </row>
    <row r="113" spans="1:17" s="15" customFormat="1" ht="12.75" customHeight="1" x14ac:dyDescent="0.4">
      <c r="A113" s="260" t="str">
        <f>'CONTRACT TOTAL'!A113:B113</f>
        <v>FY22 Employee Classification 33.8%</v>
      </c>
      <c r="B113" s="260"/>
      <c r="C113" s="83">
        <v>0</v>
      </c>
      <c r="D113" s="83">
        <v>0</v>
      </c>
      <c r="E113" s="62">
        <v>0</v>
      </c>
      <c r="F113" s="62">
        <v>0</v>
      </c>
      <c r="G113" s="70">
        <v>0</v>
      </c>
      <c r="H113" s="70">
        <v>0</v>
      </c>
      <c r="I113" s="70">
        <v>0</v>
      </c>
      <c r="J113" s="83">
        <f t="shared" si="13"/>
        <v>0</v>
      </c>
      <c r="K113" s="83">
        <v>0</v>
      </c>
      <c r="L113" s="83">
        <v>0</v>
      </c>
      <c r="N113" s="63">
        <v>0</v>
      </c>
      <c r="O113" s="17">
        <f t="shared" si="14"/>
        <v>0</v>
      </c>
      <c r="P113" s="45"/>
      <c r="Q113" s="45"/>
    </row>
    <row r="114" spans="1:17" s="15" customFormat="1" ht="13.15" customHeight="1" x14ac:dyDescent="0.4">
      <c r="A114" s="260" t="str">
        <f>'CONTRACT TOTAL'!A114:B114</f>
        <v>FY22 Employee Classification 28.1%</v>
      </c>
      <c r="B114" s="260"/>
      <c r="C114" s="83">
        <v>0</v>
      </c>
      <c r="D114" s="83">
        <v>0</v>
      </c>
      <c r="E114" s="62">
        <v>0</v>
      </c>
      <c r="F114" s="62">
        <v>0</v>
      </c>
      <c r="G114" s="70">
        <v>0</v>
      </c>
      <c r="H114" s="70">
        <v>0</v>
      </c>
      <c r="I114" s="70">
        <v>0</v>
      </c>
      <c r="J114" s="83">
        <f>E114+G114+H114+I114</f>
        <v>0</v>
      </c>
      <c r="K114" s="83">
        <v>0</v>
      </c>
      <c r="L114" s="83">
        <v>0</v>
      </c>
      <c r="N114" s="63">
        <v>0</v>
      </c>
      <c r="O114" s="17">
        <f>C114-N114</f>
        <v>0</v>
      </c>
      <c r="P114" s="45"/>
      <c r="Q114" s="45"/>
    </row>
    <row r="115" spans="1:17" s="15" customFormat="1" ht="12.75" customHeight="1" x14ac:dyDescent="0.4">
      <c r="A115" s="260" t="str">
        <f>'CONTRACT TOTAL'!A115:B115</f>
        <v>FY23 Employee Classification 38.5%</v>
      </c>
      <c r="B115" s="260"/>
      <c r="C115" s="194">
        <v>0</v>
      </c>
      <c r="D115" s="194">
        <v>0</v>
      </c>
      <c r="E115" s="62">
        <v>0</v>
      </c>
      <c r="F115" s="62">
        <v>0</v>
      </c>
      <c r="G115" s="196">
        <v>0</v>
      </c>
      <c r="H115" s="196">
        <v>0</v>
      </c>
      <c r="I115" s="196">
        <v>0</v>
      </c>
      <c r="J115" s="194">
        <f>E115+G115+H115+I115</f>
        <v>0</v>
      </c>
      <c r="K115" s="194">
        <v>0</v>
      </c>
      <c r="L115" s="194">
        <v>0</v>
      </c>
      <c r="N115" s="204">
        <v>0</v>
      </c>
      <c r="O115" s="17">
        <f>C115-N115</f>
        <v>0</v>
      </c>
      <c r="P115" s="45"/>
      <c r="Q115" s="45"/>
    </row>
    <row r="116" spans="1:17" s="15" customFormat="1" ht="12.75" customHeight="1" x14ac:dyDescent="0.4">
      <c r="A116" s="260" t="str">
        <f>'CONTRACT TOTAL'!A116:B116</f>
        <v>FY23 Employee Classification 47.2%</v>
      </c>
      <c r="B116" s="260"/>
      <c r="C116" s="194">
        <v>0</v>
      </c>
      <c r="D116" s="194">
        <v>0</v>
      </c>
      <c r="E116" s="62">
        <v>0</v>
      </c>
      <c r="F116" s="62">
        <v>0</v>
      </c>
      <c r="G116" s="196">
        <v>0</v>
      </c>
      <c r="H116" s="196">
        <v>0</v>
      </c>
      <c r="I116" s="196">
        <v>0</v>
      </c>
      <c r="J116" s="194">
        <f t="shared" ref="J116:J119" si="15">E116+G116+H116+I116</f>
        <v>0</v>
      </c>
      <c r="K116" s="194">
        <v>0</v>
      </c>
      <c r="L116" s="194">
        <v>0</v>
      </c>
      <c r="N116" s="204">
        <v>0</v>
      </c>
      <c r="O116" s="17">
        <f t="shared" ref="O116:O119" si="16">C116-N116</f>
        <v>0</v>
      </c>
      <c r="P116" s="45"/>
      <c r="Q116" s="45"/>
    </row>
    <row r="117" spans="1:17" s="15" customFormat="1" ht="12.75" x14ac:dyDescent="0.4">
      <c r="A117" s="260" t="str">
        <f>'CONTRACT TOTAL'!A117:B117</f>
        <v>FY23 Employee Classification 9.3%</v>
      </c>
      <c r="B117" s="260"/>
      <c r="C117" s="194">
        <v>0</v>
      </c>
      <c r="D117" s="194">
        <v>0</v>
      </c>
      <c r="E117" s="62">
        <v>0</v>
      </c>
      <c r="F117" s="62">
        <v>0</v>
      </c>
      <c r="G117" s="196">
        <v>0</v>
      </c>
      <c r="H117" s="196">
        <v>0</v>
      </c>
      <c r="I117" s="196">
        <v>0</v>
      </c>
      <c r="J117" s="194">
        <f t="shared" si="15"/>
        <v>0</v>
      </c>
      <c r="K117" s="194">
        <v>0</v>
      </c>
      <c r="L117" s="194">
        <v>0</v>
      </c>
      <c r="N117" s="204">
        <v>0</v>
      </c>
      <c r="O117" s="17">
        <f t="shared" si="16"/>
        <v>0</v>
      </c>
      <c r="P117" s="45"/>
      <c r="Q117" s="45"/>
    </row>
    <row r="118" spans="1:17" s="15" customFormat="1" ht="12.75" customHeight="1" x14ac:dyDescent="0.4">
      <c r="A118" s="260" t="str">
        <f>'CONTRACT TOTAL'!A118:B118</f>
        <v xml:space="preserve">FY23 Employee Classification </v>
      </c>
      <c r="B118" s="260"/>
      <c r="C118" s="194">
        <v>0</v>
      </c>
      <c r="D118" s="194">
        <v>0</v>
      </c>
      <c r="E118" s="62">
        <v>0</v>
      </c>
      <c r="F118" s="62">
        <v>0</v>
      </c>
      <c r="G118" s="196">
        <v>0</v>
      </c>
      <c r="H118" s="196">
        <v>0</v>
      </c>
      <c r="I118" s="196">
        <v>0</v>
      </c>
      <c r="J118" s="194">
        <f t="shared" si="15"/>
        <v>0</v>
      </c>
      <c r="K118" s="194">
        <v>0</v>
      </c>
      <c r="L118" s="194">
        <v>0</v>
      </c>
      <c r="N118" s="204">
        <v>0</v>
      </c>
      <c r="O118" s="17">
        <f t="shared" si="16"/>
        <v>0</v>
      </c>
      <c r="P118" s="45"/>
      <c r="Q118" s="45"/>
    </row>
    <row r="119" spans="1:17" s="15" customFormat="1" ht="12.75" customHeight="1" x14ac:dyDescent="0.4">
      <c r="A119" s="260" t="str">
        <f>'CONTRACT TOTAL'!A119:B119</f>
        <v xml:space="preserve">FY23 Employee Classification </v>
      </c>
      <c r="B119" s="260"/>
      <c r="C119" s="194">
        <v>0</v>
      </c>
      <c r="D119" s="194">
        <v>0</v>
      </c>
      <c r="E119" s="62">
        <v>0</v>
      </c>
      <c r="F119" s="62">
        <v>0</v>
      </c>
      <c r="G119" s="196">
        <v>0</v>
      </c>
      <c r="H119" s="196">
        <v>0</v>
      </c>
      <c r="I119" s="196">
        <v>0</v>
      </c>
      <c r="J119" s="194">
        <f t="shared" si="15"/>
        <v>0</v>
      </c>
      <c r="K119" s="194">
        <v>0</v>
      </c>
      <c r="L119" s="194">
        <v>0</v>
      </c>
      <c r="N119" s="204">
        <v>0</v>
      </c>
      <c r="O119" s="17">
        <f t="shared" si="16"/>
        <v>0</v>
      </c>
      <c r="P119" s="45"/>
      <c r="Q119" s="45"/>
    </row>
    <row r="120" spans="1:17" s="15" customFormat="1" ht="12.75" x14ac:dyDescent="0.4">
      <c r="A120" s="259" t="s">
        <v>54</v>
      </c>
      <c r="B120" s="259"/>
      <c r="C120" s="78">
        <f>SUM(C102:C119)</f>
        <v>0</v>
      </c>
      <c r="D120" s="198">
        <f t="shared" ref="D120:O120" si="17">SUM(D102:D119)</f>
        <v>0</v>
      </c>
      <c r="E120" s="198">
        <f t="shared" si="17"/>
        <v>223076.75999999998</v>
      </c>
      <c r="F120" s="198">
        <f t="shared" si="17"/>
        <v>199521</v>
      </c>
      <c r="G120" s="198">
        <f t="shared" si="17"/>
        <v>0</v>
      </c>
      <c r="H120" s="198">
        <f t="shared" si="17"/>
        <v>0</v>
      </c>
      <c r="I120" s="198">
        <f t="shared" si="17"/>
        <v>0</v>
      </c>
      <c r="J120" s="198">
        <f t="shared" si="17"/>
        <v>223076.75999999998</v>
      </c>
      <c r="K120" s="198">
        <f t="shared" si="17"/>
        <v>223076.75999999998</v>
      </c>
      <c r="L120" s="198">
        <f t="shared" si="17"/>
        <v>0</v>
      </c>
      <c r="N120" s="198">
        <f t="shared" si="17"/>
        <v>0</v>
      </c>
      <c r="O120" s="198">
        <f t="shared" si="17"/>
        <v>0</v>
      </c>
    </row>
    <row r="121" spans="1:17" s="15" customFormat="1" ht="12.75" x14ac:dyDescent="0.4">
      <c r="A121" s="267"/>
      <c r="B121" s="267"/>
      <c r="C121" s="77"/>
      <c r="D121" s="77"/>
      <c r="E121" s="77"/>
      <c r="F121" s="77"/>
      <c r="G121" s="103"/>
      <c r="H121" s="103"/>
      <c r="I121" s="103"/>
      <c r="J121" s="77"/>
      <c r="K121" s="85"/>
      <c r="L121" s="77"/>
      <c r="N121" s="102"/>
      <c r="O121" s="14"/>
    </row>
    <row r="122" spans="1:17" s="15" customFormat="1" x14ac:dyDescent="0.4">
      <c r="A122" s="266" t="s">
        <v>57</v>
      </c>
      <c r="B122" s="266"/>
      <c r="C122" s="78">
        <f t="shared" ref="C122:L122" si="18">C78+C99+C120</f>
        <v>0</v>
      </c>
      <c r="D122" s="78">
        <f t="shared" si="18"/>
        <v>0</v>
      </c>
      <c r="E122" s="78">
        <f t="shared" si="18"/>
        <v>748236.05999999994</v>
      </c>
      <c r="F122" s="78">
        <f t="shared" si="18"/>
        <v>688626</v>
      </c>
      <c r="G122" s="89">
        <f t="shared" si="18"/>
        <v>0</v>
      </c>
      <c r="H122" s="89">
        <f t="shared" si="18"/>
        <v>0</v>
      </c>
      <c r="I122" s="89">
        <f t="shared" si="18"/>
        <v>0</v>
      </c>
      <c r="J122" s="78">
        <f t="shared" si="18"/>
        <v>748236.05999999994</v>
      </c>
      <c r="K122" s="89">
        <f t="shared" si="18"/>
        <v>748236.05999999994</v>
      </c>
      <c r="L122" s="78">
        <f t="shared" si="18"/>
        <v>0</v>
      </c>
      <c r="N122" s="89">
        <f>N78+N99+N120</f>
        <v>0</v>
      </c>
      <c r="O122" s="26">
        <f>O78+O99+O120</f>
        <v>0</v>
      </c>
    </row>
    <row r="123" spans="1:17" s="15" customFormat="1" ht="12.75" x14ac:dyDescent="0.4">
      <c r="A123" s="267"/>
      <c r="B123" s="267"/>
      <c r="C123" s="77"/>
      <c r="D123" s="77"/>
      <c r="E123" s="77"/>
      <c r="F123" s="77"/>
      <c r="G123" s="103"/>
      <c r="H123" s="103"/>
      <c r="I123" s="103"/>
      <c r="J123" s="77"/>
      <c r="K123" s="85"/>
      <c r="L123" s="77"/>
      <c r="N123" s="102"/>
      <c r="O123" s="14"/>
    </row>
    <row r="124" spans="1:17" s="15" customFormat="1" x14ac:dyDescent="0.4">
      <c r="A124" s="265" t="s">
        <v>55</v>
      </c>
      <c r="B124" s="265"/>
      <c r="C124" s="77"/>
      <c r="D124" s="77"/>
      <c r="E124" s="77"/>
      <c r="F124" s="77"/>
      <c r="G124" s="103"/>
      <c r="H124" s="103"/>
      <c r="I124" s="103"/>
      <c r="J124" s="77"/>
      <c r="K124" s="85"/>
      <c r="L124" s="77"/>
      <c r="N124" s="102"/>
      <c r="O124" s="53"/>
    </row>
    <row r="125" spans="1:17" s="15" customFormat="1" ht="12.75" x14ac:dyDescent="0.4">
      <c r="A125" s="260" t="str">
        <f>'CONTRACT TOTAL'!A125:B125</f>
        <v>Travel</v>
      </c>
      <c r="B125" s="260"/>
      <c r="C125" s="83">
        <v>0</v>
      </c>
      <c r="D125" s="83">
        <v>0</v>
      </c>
      <c r="E125" s="62">
        <v>4950</v>
      </c>
      <c r="F125" s="62">
        <v>19436</v>
      </c>
      <c r="G125" s="70">
        <v>0</v>
      </c>
      <c r="H125" s="70">
        <v>0</v>
      </c>
      <c r="I125" s="70">
        <v>0</v>
      </c>
      <c r="J125" s="76">
        <f t="shared" ref="J125:J130" si="19">E125+G125+H125+I125</f>
        <v>4950</v>
      </c>
      <c r="K125" s="83">
        <v>4950</v>
      </c>
      <c r="L125" s="76">
        <v>0</v>
      </c>
      <c r="N125" s="63">
        <v>0</v>
      </c>
      <c r="O125" s="54">
        <f t="shared" ref="O125:O130" si="20">C125-N125</f>
        <v>0</v>
      </c>
      <c r="P125" s="46"/>
    </row>
    <row r="126" spans="1:17" s="15" customFormat="1" ht="12.75" x14ac:dyDescent="0.4">
      <c r="A126" s="260" t="str">
        <f>'CONTRACT TOTAL'!A126:B126</f>
        <v>Equipment</v>
      </c>
      <c r="B126" s="260"/>
      <c r="C126" s="83">
        <v>0</v>
      </c>
      <c r="D126" s="83">
        <v>0</v>
      </c>
      <c r="E126" s="62">
        <v>0</v>
      </c>
      <c r="F126" s="62">
        <v>0</v>
      </c>
      <c r="G126" s="70">
        <v>0</v>
      </c>
      <c r="H126" s="70">
        <v>0</v>
      </c>
      <c r="I126" s="70">
        <v>0</v>
      </c>
      <c r="J126" s="76">
        <f t="shared" si="19"/>
        <v>0</v>
      </c>
      <c r="K126" s="83">
        <v>0</v>
      </c>
      <c r="L126" s="76">
        <v>0</v>
      </c>
      <c r="N126" s="63">
        <v>0</v>
      </c>
      <c r="O126" s="54">
        <f t="shared" si="20"/>
        <v>0</v>
      </c>
      <c r="P126" s="46"/>
    </row>
    <row r="127" spans="1:17" s="15" customFormat="1" ht="12.75" x14ac:dyDescent="0.4">
      <c r="A127" s="260" t="str">
        <f>'CONTRACT TOTAL'!A127:B127</f>
        <v>Materials</v>
      </c>
      <c r="B127" s="260"/>
      <c r="C127" s="83">
        <v>0</v>
      </c>
      <c r="D127" s="83">
        <v>0</v>
      </c>
      <c r="E127" s="62">
        <v>46780.170000000006</v>
      </c>
      <c r="F127" s="62">
        <v>139452</v>
      </c>
      <c r="G127" s="70">
        <v>0</v>
      </c>
      <c r="H127" s="70">
        <v>0</v>
      </c>
      <c r="I127" s="70">
        <v>0</v>
      </c>
      <c r="J127" s="76">
        <f t="shared" si="19"/>
        <v>46780.170000000006</v>
      </c>
      <c r="K127" s="83">
        <v>46780.17</v>
      </c>
      <c r="L127" s="76">
        <v>0</v>
      </c>
      <c r="N127" s="63">
        <v>0</v>
      </c>
      <c r="O127" s="54">
        <f t="shared" si="20"/>
        <v>0</v>
      </c>
      <c r="P127" s="46"/>
    </row>
    <row r="128" spans="1:17" s="15" customFormat="1" ht="12.75" x14ac:dyDescent="0.4">
      <c r="A128" s="260" t="str">
        <f>'CONTRACT TOTAL'!A128:B128</f>
        <v>Subcontracts</v>
      </c>
      <c r="B128" s="260"/>
      <c r="C128" s="83">
        <f>SUM(C110:C127)</f>
        <v>0</v>
      </c>
      <c r="D128" s="83">
        <f>SUM(D110:D127)</f>
        <v>0</v>
      </c>
      <c r="E128" s="83">
        <v>90143.13</v>
      </c>
      <c r="F128" s="83">
        <v>2520</v>
      </c>
      <c r="G128" s="70">
        <v>0</v>
      </c>
      <c r="H128" s="70">
        <v>0</v>
      </c>
      <c r="I128" s="70">
        <v>0</v>
      </c>
      <c r="J128" s="83">
        <f t="shared" si="19"/>
        <v>90143.13</v>
      </c>
      <c r="K128" s="83">
        <v>90143.13</v>
      </c>
      <c r="L128" s="83">
        <f>SUM(L110:L127)</f>
        <v>0</v>
      </c>
      <c r="N128" s="63">
        <v>0</v>
      </c>
      <c r="O128" s="54">
        <f t="shared" si="20"/>
        <v>0</v>
      </c>
      <c r="P128" s="46"/>
    </row>
    <row r="129" spans="1:16" s="15" customFormat="1" ht="12.75" x14ac:dyDescent="0.4">
      <c r="A129" s="260" t="str">
        <f>'CONTRACT TOTAL'!A129:B129</f>
        <v>Miscellaneous</v>
      </c>
      <c r="B129" s="260"/>
      <c r="C129" s="83">
        <v>0</v>
      </c>
      <c r="D129" s="83">
        <v>0</v>
      </c>
      <c r="E129" s="62">
        <v>88133.440000000002</v>
      </c>
      <c r="F129" s="62">
        <v>165563</v>
      </c>
      <c r="G129" s="70">
        <v>0</v>
      </c>
      <c r="H129" s="70">
        <v>0</v>
      </c>
      <c r="I129" s="70">
        <v>0</v>
      </c>
      <c r="J129" s="83">
        <f t="shared" si="19"/>
        <v>88133.440000000002</v>
      </c>
      <c r="K129" s="83">
        <v>88133.440000000002</v>
      </c>
      <c r="L129" s="76">
        <v>0</v>
      </c>
      <c r="N129" s="63">
        <v>0</v>
      </c>
      <c r="O129" s="54">
        <f t="shared" si="20"/>
        <v>0</v>
      </c>
      <c r="P129" s="46"/>
    </row>
    <row r="130" spans="1:16" s="15" customFormat="1" ht="12.75" x14ac:dyDescent="0.4">
      <c r="A130" s="260" t="str">
        <f>'CONTRACT TOTAL'!A130:B130</f>
        <v>Utilities</v>
      </c>
      <c r="B130" s="260"/>
      <c r="C130" s="83">
        <v>0</v>
      </c>
      <c r="D130" s="83">
        <v>0</v>
      </c>
      <c r="E130" s="62">
        <v>349675.04</v>
      </c>
      <c r="F130" s="62">
        <v>428190</v>
      </c>
      <c r="G130" s="70">
        <v>0</v>
      </c>
      <c r="H130" s="70">
        <v>0</v>
      </c>
      <c r="I130" s="70">
        <v>0</v>
      </c>
      <c r="J130" s="83">
        <f t="shared" si="19"/>
        <v>349675.04</v>
      </c>
      <c r="K130" s="83">
        <v>349675.04</v>
      </c>
      <c r="L130" s="76">
        <v>0</v>
      </c>
      <c r="N130" s="63">
        <v>0</v>
      </c>
      <c r="O130" s="54">
        <f t="shared" si="20"/>
        <v>0</v>
      </c>
      <c r="P130" s="46"/>
    </row>
    <row r="131" spans="1:16" s="15" customFormat="1" x14ac:dyDescent="0.4">
      <c r="A131" s="266" t="s">
        <v>56</v>
      </c>
      <c r="B131" s="266"/>
      <c r="C131" s="78">
        <f t="shared" ref="C131:L131" si="21">SUM(C125:C130)</f>
        <v>0</v>
      </c>
      <c r="D131" s="78">
        <f t="shared" si="21"/>
        <v>0</v>
      </c>
      <c r="E131" s="78">
        <f t="shared" si="21"/>
        <v>579681.78</v>
      </c>
      <c r="F131" s="78">
        <f t="shared" si="21"/>
        <v>755161</v>
      </c>
      <c r="G131" s="89">
        <f t="shared" si="21"/>
        <v>0</v>
      </c>
      <c r="H131" s="89">
        <f t="shared" si="21"/>
        <v>0</v>
      </c>
      <c r="I131" s="89">
        <f t="shared" si="21"/>
        <v>0</v>
      </c>
      <c r="J131" s="79">
        <f t="shared" si="21"/>
        <v>579681.78</v>
      </c>
      <c r="K131" s="91">
        <f t="shared" si="21"/>
        <v>579681.78</v>
      </c>
      <c r="L131" s="79">
        <f t="shared" si="21"/>
        <v>0</v>
      </c>
      <c r="N131" s="91">
        <f>SUM(N125:N130)</f>
        <v>0</v>
      </c>
      <c r="O131" s="55">
        <f>SUM(O125:O130)</f>
        <v>0</v>
      </c>
    </row>
    <row r="132" spans="1:16" s="16" customFormat="1" ht="12.75" x14ac:dyDescent="0.4">
      <c r="A132" s="368"/>
      <c r="B132" s="369"/>
      <c r="C132" s="72"/>
      <c r="D132" s="73"/>
      <c r="E132" s="72"/>
      <c r="F132" s="73"/>
      <c r="G132" s="73"/>
      <c r="H132" s="73"/>
      <c r="I132" s="73"/>
      <c r="J132" s="76"/>
      <c r="K132" s="76"/>
      <c r="L132" s="76"/>
      <c r="N132" s="83"/>
      <c r="O132" s="46"/>
    </row>
    <row r="133" spans="1:16" s="15" customFormat="1" x14ac:dyDescent="0.4">
      <c r="A133" s="266" t="s">
        <v>58</v>
      </c>
      <c r="B133" s="266"/>
      <c r="C133" s="78">
        <f t="shared" ref="C133:L133" si="22">C122+C131</f>
        <v>0</v>
      </c>
      <c r="D133" s="78">
        <f t="shared" si="22"/>
        <v>0</v>
      </c>
      <c r="E133" s="78">
        <f t="shared" si="22"/>
        <v>1327917.8399999999</v>
      </c>
      <c r="F133" s="78">
        <f t="shared" si="22"/>
        <v>1443787</v>
      </c>
      <c r="G133" s="89">
        <f t="shared" si="22"/>
        <v>0</v>
      </c>
      <c r="H133" s="89">
        <f t="shared" si="22"/>
        <v>0</v>
      </c>
      <c r="I133" s="89">
        <f t="shared" si="22"/>
        <v>0</v>
      </c>
      <c r="J133" s="79">
        <f t="shared" si="22"/>
        <v>1327917.8399999999</v>
      </c>
      <c r="K133" s="91">
        <f t="shared" si="22"/>
        <v>1327917.8399999999</v>
      </c>
      <c r="L133" s="79">
        <f t="shared" si="22"/>
        <v>0</v>
      </c>
      <c r="N133" s="91">
        <f>N122+N131</f>
        <v>0</v>
      </c>
      <c r="O133" s="55">
        <f>O122+O131</f>
        <v>0</v>
      </c>
    </row>
    <row r="134" spans="1:16" s="15" customFormat="1" x14ac:dyDescent="0.4">
      <c r="A134" s="266" t="s">
        <v>44</v>
      </c>
      <c r="B134" s="266"/>
      <c r="C134" s="78">
        <v>0</v>
      </c>
      <c r="D134" s="78">
        <v>0</v>
      </c>
      <c r="E134" s="89">
        <v>253996.36000000002</v>
      </c>
      <c r="F134" s="89">
        <v>289740</v>
      </c>
      <c r="G134" s="89">
        <v>0</v>
      </c>
      <c r="H134" s="89">
        <v>0</v>
      </c>
      <c r="I134" s="89">
        <v>0</v>
      </c>
      <c r="J134" s="79">
        <f>E134+G134+H134+I134</f>
        <v>253996.36000000002</v>
      </c>
      <c r="K134" s="91">
        <v>253996.36</v>
      </c>
      <c r="L134" s="79">
        <v>0</v>
      </c>
      <c r="N134" s="91">
        <v>0</v>
      </c>
      <c r="O134" s="55">
        <f>C134-N134</f>
        <v>0</v>
      </c>
    </row>
    <row r="135" spans="1:16" s="15" customFormat="1" ht="12.75" x14ac:dyDescent="0.3">
      <c r="A135" s="263" t="s">
        <v>65</v>
      </c>
      <c r="B135" s="263"/>
      <c r="C135" s="81">
        <f t="shared" ref="C135:L135" si="23">(C122+C125+C127+C129)*0.286</f>
        <v>0</v>
      </c>
      <c r="D135" s="81">
        <f t="shared" si="23"/>
        <v>0</v>
      </c>
      <c r="E135" s="81">
        <f t="shared" si="23"/>
        <v>253996.50561999995</v>
      </c>
      <c r="F135" s="81">
        <f t="shared" si="23"/>
        <v>289740.022</v>
      </c>
      <c r="G135" s="94">
        <f t="shared" si="23"/>
        <v>0</v>
      </c>
      <c r="H135" s="95">
        <f t="shared" si="23"/>
        <v>0</v>
      </c>
      <c r="I135" s="95">
        <f t="shared" si="23"/>
        <v>0</v>
      </c>
      <c r="J135" s="81">
        <f t="shared" si="23"/>
        <v>253996.50561999995</v>
      </c>
      <c r="K135" s="92">
        <f t="shared" si="23"/>
        <v>253996.50561999995</v>
      </c>
      <c r="L135" s="81">
        <f t="shared" si="23"/>
        <v>0</v>
      </c>
      <c r="N135" s="92">
        <f>(N122+N125+N127+N129)*0.286</f>
        <v>0</v>
      </c>
      <c r="O135" s="56">
        <f>(O122+O125+O127+O129)*0.286</f>
        <v>0</v>
      </c>
    </row>
    <row r="136" spans="1:16" s="23" customFormat="1" x14ac:dyDescent="0.4">
      <c r="A136" s="264" t="s">
        <v>43</v>
      </c>
      <c r="B136" s="264"/>
      <c r="C136" s="82">
        <f t="shared" ref="C136:L136" si="24">C133+C134</f>
        <v>0</v>
      </c>
      <c r="D136" s="82">
        <f t="shared" si="24"/>
        <v>0</v>
      </c>
      <c r="E136" s="82">
        <f t="shared" si="24"/>
        <v>1581914.2</v>
      </c>
      <c r="F136" s="57">
        <f t="shared" si="24"/>
        <v>1733527</v>
      </c>
      <c r="G136" s="74">
        <f t="shared" si="24"/>
        <v>0</v>
      </c>
      <c r="H136" s="74">
        <f t="shared" si="24"/>
        <v>0</v>
      </c>
      <c r="I136" s="74">
        <f t="shared" si="24"/>
        <v>0</v>
      </c>
      <c r="J136" s="93">
        <f t="shared" si="24"/>
        <v>1581914.2</v>
      </c>
      <c r="K136" s="162">
        <f t="shared" si="24"/>
        <v>1581914.1999999997</v>
      </c>
      <c r="L136" s="57">
        <f t="shared" si="24"/>
        <v>0</v>
      </c>
      <c r="N136" s="97">
        <f>N133+N134</f>
        <v>0</v>
      </c>
      <c r="O136" s="57">
        <f>O133+O134</f>
        <v>0</v>
      </c>
      <c r="P136" s="47"/>
    </row>
    <row r="137" spans="1:16" ht="15" x14ac:dyDescent="0.4">
      <c r="A137" s="370"/>
      <c r="B137" s="371"/>
      <c r="C137" s="371"/>
      <c r="D137" s="371"/>
      <c r="E137" s="371"/>
      <c r="F137" s="371"/>
      <c r="G137" s="371"/>
      <c r="H137" s="371"/>
      <c r="I137" s="371"/>
      <c r="J137" s="371"/>
      <c r="K137" s="371"/>
      <c r="L137" s="372"/>
    </row>
    <row r="138" spans="1:16" x14ac:dyDescent="0.3">
      <c r="A138" s="261" t="s">
        <v>28</v>
      </c>
      <c r="B138" s="262"/>
      <c r="C138" s="262"/>
      <c r="D138" s="3"/>
      <c r="E138" s="3"/>
      <c r="F138" s="3"/>
      <c r="G138" s="4" t="s">
        <v>29</v>
      </c>
      <c r="H138" s="3"/>
      <c r="I138" s="3"/>
      <c r="J138" s="3"/>
      <c r="K138" s="3"/>
      <c r="L138" s="2"/>
    </row>
    <row r="139" spans="1:16" x14ac:dyDescent="0.4">
      <c r="A139" s="1" t="s">
        <v>22</v>
      </c>
      <c r="L139" s="84"/>
    </row>
    <row r="140" spans="1:16" x14ac:dyDescent="0.4">
      <c r="B140" s="44"/>
      <c r="C140" s="44"/>
      <c r="D140" s="44"/>
    </row>
    <row r="141" spans="1:16" s="44" customFormat="1" x14ac:dyDescent="0.4">
      <c r="E141" s="75"/>
    </row>
    <row r="142" spans="1:16" s="44" customFormat="1" x14ac:dyDescent="0.4">
      <c r="A142" s="33"/>
      <c r="B142" s="33"/>
      <c r="C142" s="35"/>
      <c r="D142" s="33"/>
      <c r="E142" s="48"/>
    </row>
    <row r="143" spans="1:16" s="44" customFormat="1" x14ac:dyDescent="0.4">
      <c r="A143" s="33"/>
      <c r="B143" s="33"/>
      <c r="C143" s="49"/>
      <c r="D143" s="33"/>
    </row>
    <row r="144" spans="1:16" s="44" customFormat="1" x14ac:dyDescent="0.4">
      <c r="A144" s="33"/>
      <c r="C144" s="49"/>
      <c r="D144" s="33"/>
      <c r="F144" s="49"/>
    </row>
    <row r="145" spans="1:7" s="44" customFormat="1" x14ac:dyDescent="0.4">
      <c r="A145" s="33"/>
      <c r="C145" s="49"/>
      <c r="D145" s="33"/>
      <c r="F145" s="49"/>
    </row>
    <row r="146" spans="1:7" s="44" customFormat="1" x14ac:dyDescent="0.4">
      <c r="A146" s="33"/>
      <c r="C146" s="49"/>
      <c r="D146" s="33"/>
      <c r="F146" s="49"/>
    </row>
    <row r="147" spans="1:7" s="44" customFormat="1" x14ac:dyDescent="0.4">
      <c r="A147" s="33"/>
      <c r="C147" s="49"/>
      <c r="D147" s="33"/>
      <c r="F147" s="49"/>
    </row>
    <row r="148" spans="1:7" s="44" customFormat="1" x14ac:dyDescent="0.4">
      <c r="A148" s="33"/>
      <c r="C148" s="49"/>
      <c r="D148" s="33"/>
      <c r="F148" s="49"/>
    </row>
    <row r="149" spans="1:7" s="44" customFormat="1" x14ac:dyDescent="0.4">
      <c r="A149" s="33"/>
      <c r="C149" s="49"/>
      <c r="D149" s="33"/>
      <c r="F149" s="49"/>
    </row>
    <row r="150" spans="1:7" s="44" customFormat="1" x14ac:dyDescent="0.4">
      <c r="A150" s="33"/>
      <c r="C150" s="49"/>
      <c r="D150" s="33"/>
      <c r="F150" s="49"/>
    </row>
    <row r="151" spans="1:7" s="44" customFormat="1" x14ac:dyDescent="0.4">
      <c r="A151" s="33"/>
      <c r="C151" s="49"/>
      <c r="D151" s="33"/>
      <c r="F151" s="50"/>
    </row>
    <row r="152" spans="1:7" s="44" customFormat="1" x14ac:dyDescent="0.4">
      <c r="A152" s="33"/>
      <c r="C152" s="50"/>
      <c r="D152" s="52"/>
      <c r="G152" s="50"/>
    </row>
    <row r="153" spans="1:7" s="44" customFormat="1" x14ac:dyDescent="0.4">
      <c r="A153" s="33"/>
      <c r="D153" s="33"/>
    </row>
    <row r="154" spans="1:7" s="44" customFormat="1" x14ac:dyDescent="0.4">
      <c r="A154" s="33"/>
      <c r="C154" s="48"/>
      <c r="D154" s="33"/>
    </row>
    <row r="155" spans="1:7" s="44" customFormat="1" x14ac:dyDescent="0.4">
      <c r="A155" s="33"/>
    </row>
    <row r="156" spans="1:7" s="44" customFormat="1" x14ac:dyDescent="0.4">
      <c r="C156" s="48"/>
    </row>
    <row r="157" spans="1:7" s="44" customFormat="1" x14ac:dyDescent="0.4"/>
    <row r="158" spans="1:7" s="44" customFormat="1" x14ac:dyDescent="0.4"/>
    <row r="159" spans="1:7" s="44" customFormat="1" x14ac:dyDescent="0.4"/>
    <row r="160" spans="1:7" s="44" customFormat="1" x14ac:dyDescent="0.4"/>
    <row r="161" spans="2:4" s="44" customFormat="1" x14ac:dyDescent="0.4"/>
    <row r="162" spans="2:4" s="44" customFormat="1" x14ac:dyDescent="0.4"/>
    <row r="163" spans="2:4" s="44" customFormat="1" x14ac:dyDescent="0.4"/>
    <row r="164" spans="2:4" s="44" customFormat="1" x14ac:dyDescent="0.4"/>
    <row r="165" spans="2:4" s="44" customFormat="1" x14ac:dyDescent="0.4"/>
    <row r="166" spans="2:4" s="44" customFormat="1" x14ac:dyDescent="0.4"/>
    <row r="167" spans="2:4" s="44" customFormat="1" x14ac:dyDescent="0.4"/>
    <row r="168" spans="2:4" s="44" customFormat="1" x14ac:dyDescent="0.4"/>
    <row r="169" spans="2:4" x14ac:dyDescent="0.4">
      <c r="B169" s="44"/>
      <c r="C169" s="44"/>
      <c r="D169" s="44"/>
    </row>
  </sheetData>
  <sheetProtection selectLockedCells="1" selectUnlockedCells="1"/>
  <mergeCells count="160">
    <mergeCell ref="A104:B104"/>
    <mergeCell ref="A106:B106"/>
    <mergeCell ref="A107:B107"/>
    <mergeCell ref="A108:B108"/>
    <mergeCell ref="A83:B83"/>
    <mergeCell ref="A84:B84"/>
    <mergeCell ref="A85:B85"/>
    <mergeCell ref="A92:B92"/>
    <mergeCell ref="A99:B99"/>
    <mergeCell ref="A101:B101"/>
    <mergeCell ref="A89:B89"/>
    <mergeCell ref="A90:B90"/>
    <mergeCell ref="A91:B91"/>
    <mergeCell ref="A100:B100"/>
    <mergeCell ref="A98:B98"/>
    <mergeCell ref="A93:B93"/>
    <mergeCell ref="A94:B94"/>
    <mergeCell ref="A95:B95"/>
    <mergeCell ref="A96:B96"/>
    <mergeCell ref="A97:B97"/>
    <mergeCell ref="A102:B102"/>
    <mergeCell ref="A103:B103"/>
    <mergeCell ref="A86:B86"/>
    <mergeCell ref="A87:B87"/>
    <mergeCell ref="A32:B32"/>
    <mergeCell ref="A53:B53"/>
    <mergeCell ref="A54:B54"/>
    <mergeCell ref="A55:B55"/>
    <mergeCell ref="A56:B56"/>
    <mergeCell ref="A74:B74"/>
    <mergeCell ref="A75:B75"/>
    <mergeCell ref="A76:B76"/>
    <mergeCell ref="A77:B77"/>
    <mergeCell ref="A66:B66"/>
    <mergeCell ref="A67:B67"/>
    <mergeCell ref="A68:B68"/>
    <mergeCell ref="A63:B63"/>
    <mergeCell ref="A64:B64"/>
    <mergeCell ref="A65:B65"/>
    <mergeCell ref="A48:B48"/>
    <mergeCell ref="A49:B49"/>
    <mergeCell ref="A46:B46"/>
    <mergeCell ref="A47:B47"/>
    <mergeCell ref="A60:B60"/>
    <mergeCell ref="A61:B61"/>
    <mergeCell ref="A62:B62"/>
    <mergeCell ref="A45:B45"/>
    <mergeCell ref="A127:B127"/>
    <mergeCell ref="A128:B128"/>
    <mergeCell ref="A129:B129"/>
    <mergeCell ref="A124:B124"/>
    <mergeCell ref="A125:B125"/>
    <mergeCell ref="A126:B126"/>
    <mergeCell ref="A123:B123"/>
    <mergeCell ref="A105:B105"/>
    <mergeCell ref="A120:B120"/>
    <mergeCell ref="A122:B122"/>
    <mergeCell ref="A111:B111"/>
    <mergeCell ref="A112:B112"/>
    <mergeCell ref="A113:B113"/>
    <mergeCell ref="A109:B109"/>
    <mergeCell ref="A121:B121"/>
    <mergeCell ref="A110:B110"/>
    <mergeCell ref="A114:B114"/>
    <mergeCell ref="A115:B115"/>
    <mergeCell ref="A116:B116"/>
    <mergeCell ref="A117:B117"/>
    <mergeCell ref="A118:B118"/>
    <mergeCell ref="A119:B119"/>
    <mergeCell ref="A138:C138"/>
    <mergeCell ref="A134:B134"/>
    <mergeCell ref="A135:B135"/>
    <mergeCell ref="A136:B136"/>
    <mergeCell ref="A130:B130"/>
    <mergeCell ref="A131:B131"/>
    <mergeCell ref="A133:B133"/>
    <mergeCell ref="A132:B132"/>
    <mergeCell ref="A137:L137"/>
    <mergeCell ref="A80:B80"/>
    <mergeCell ref="A81:B81"/>
    <mergeCell ref="A82:B82"/>
    <mergeCell ref="A69:B69"/>
    <mergeCell ref="A70:B70"/>
    <mergeCell ref="A71:B71"/>
    <mergeCell ref="A78:B78"/>
    <mergeCell ref="A79:B79"/>
    <mergeCell ref="A73:B73"/>
    <mergeCell ref="A72:B72"/>
    <mergeCell ref="A88:B88"/>
    <mergeCell ref="A57:B57"/>
    <mergeCell ref="A58:B58"/>
    <mergeCell ref="A59:B59"/>
    <mergeCell ref="A52:B52"/>
    <mergeCell ref="A51:B51"/>
    <mergeCell ref="A38:B38"/>
    <mergeCell ref="A26:B26"/>
    <mergeCell ref="A27:B27"/>
    <mergeCell ref="A28:B28"/>
    <mergeCell ref="A30:B30"/>
    <mergeCell ref="A31:B31"/>
    <mergeCell ref="A42:B42"/>
    <mergeCell ref="A43:B43"/>
    <mergeCell ref="A44:B44"/>
    <mergeCell ref="A39:B39"/>
    <mergeCell ref="A40:B40"/>
    <mergeCell ref="A41:B41"/>
    <mergeCell ref="A29:B29"/>
    <mergeCell ref="A33:B33"/>
    <mergeCell ref="A36:B36"/>
    <mergeCell ref="A34:B34"/>
    <mergeCell ref="A35:B35"/>
    <mergeCell ref="A50:B50"/>
    <mergeCell ref="J7:L7"/>
    <mergeCell ref="B8:D8"/>
    <mergeCell ref="E8:I8"/>
    <mergeCell ref="J8:L8"/>
    <mergeCell ref="B9:D9"/>
    <mergeCell ref="E9:H9"/>
    <mergeCell ref="J9:L9"/>
    <mergeCell ref="L12:L16"/>
    <mergeCell ref="C13:D13"/>
    <mergeCell ref="E13:F13"/>
    <mergeCell ref="G13:H13"/>
    <mergeCell ref="I13:I16"/>
    <mergeCell ref="J14:J16"/>
    <mergeCell ref="B10:D11"/>
    <mergeCell ref="E10:H11"/>
    <mergeCell ref="I10:I11"/>
    <mergeCell ref="J10:K10"/>
    <mergeCell ref="J11:K11"/>
    <mergeCell ref="K14:K16"/>
    <mergeCell ref="A12:B16"/>
    <mergeCell ref="C12:F12"/>
    <mergeCell ref="G12:I12"/>
    <mergeCell ref="J12:K13"/>
    <mergeCell ref="A7:A11"/>
    <mergeCell ref="H2:I3"/>
    <mergeCell ref="J2:L2"/>
    <mergeCell ref="J3:L3"/>
    <mergeCell ref="A4:D4"/>
    <mergeCell ref="E4:I4"/>
    <mergeCell ref="J4:L4"/>
    <mergeCell ref="A5:D6"/>
    <mergeCell ref="E5:I6"/>
    <mergeCell ref="J5:K5"/>
    <mergeCell ref="J6:K6"/>
    <mergeCell ref="A2:A3"/>
    <mergeCell ref="B2:B3"/>
    <mergeCell ref="C2:G3"/>
    <mergeCell ref="B7:D7"/>
    <mergeCell ref="E7:I7"/>
    <mergeCell ref="A17:B17"/>
    <mergeCell ref="A18:B18"/>
    <mergeCell ref="A19:B19"/>
    <mergeCell ref="A23:B23"/>
    <mergeCell ref="A24:B24"/>
    <mergeCell ref="A25:B25"/>
    <mergeCell ref="A20:B20"/>
    <mergeCell ref="A21:B21"/>
    <mergeCell ref="A22:B22"/>
  </mergeCells>
  <pageMargins left="0.25" right="0.25" top="0.75" bottom="0.75" header="0.3" footer="0.3"/>
  <pageSetup paperSize="5" scale="85" fitToHeight="0" orientation="landscape" horizontalDpi="1200" verticalDpi="1200" r:id="rId1"/>
  <headerFooter>
    <oddHeader>&amp;RPAGE &amp;P OF PAGES &amp;N</oddHeader>
    <oddFooter>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D9EFA-B8B7-4931-A3E2-67000FB5A152}">
  <sheetPr>
    <pageSetUpPr fitToPage="1"/>
  </sheetPr>
  <dimension ref="A1:S169"/>
  <sheetViews>
    <sheetView workbookViewId="0">
      <pane xSplit="2" ySplit="15" topLeftCell="C16" activePane="bottomRight" state="frozen"/>
      <selection activeCell="I10" sqref="I10:I11"/>
      <selection pane="topRight" activeCell="I10" sqref="I10:I11"/>
      <selection pane="bottomLeft" activeCell="I10" sqref="I10:I11"/>
      <selection pane="bottomRight" activeCell="I10" sqref="I10:I11"/>
    </sheetView>
  </sheetViews>
  <sheetFormatPr defaultColWidth="9.35546875" defaultRowHeight="13.15" outlineLevelCol="1" x14ac:dyDescent="0.4"/>
  <cols>
    <col min="1" max="1" width="20.35546875" style="1" customWidth="1"/>
    <col min="2" max="2" width="34.35546875" style="1" customWidth="1"/>
    <col min="3" max="3" width="17.35546875" style="1" customWidth="1"/>
    <col min="4" max="4" width="16.140625" style="1" customWidth="1"/>
    <col min="5" max="5" width="17" style="1" customWidth="1"/>
    <col min="6" max="6" width="17.35546875" style="1" customWidth="1"/>
    <col min="7" max="7" width="16.140625" style="1" customWidth="1"/>
    <col min="8" max="8" width="17.35546875" style="1" customWidth="1"/>
    <col min="9" max="9" width="16.35546875" style="1" customWidth="1"/>
    <col min="10" max="10" width="17" style="1" customWidth="1"/>
    <col min="11" max="11" width="16.35546875" style="1" customWidth="1"/>
    <col min="12" max="12" width="19.85546875" style="1" customWidth="1"/>
    <col min="13" max="13" width="11.35546875" style="1" customWidth="1"/>
    <col min="14" max="14" width="15" style="1" customWidth="1" outlineLevel="1"/>
    <col min="15" max="15" width="15.140625" style="1" customWidth="1" outlineLevel="1"/>
    <col min="16" max="16" width="14.35546875" style="1" customWidth="1"/>
    <col min="17" max="17" width="14.35546875" style="1" bestFit="1" customWidth="1"/>
    <col min="18" max="18" width="13" style="1" bestFit="1" customWidth="1"/>
    <col min="19" max="19" width="13.35546875" style="1" bestFit="1" customWidth="1"/>
    <col min="20" max="16384" width="9.35546875" style="1"/>
  </cols>
  <sheetData>
    <row r="1" spans="1:16" s="7" customFormat="1" ht="12" customHeight="1" x14ac:dyDescent="0.4">
      <c r="I1" s="11"/>
      <c r="J1" s="9"/>
      <c r="K1" s="10"/>
      <c r="L1" s="8"/>
    </row>
    <row r="2" spans="1:16" ht="27.75" customHeight="1" x14ac:dyDescent="0.4">
      <c r="A2" s="347"/>
      <c r="B2" s="349" t="s">
        <v>32</v>
      </c>
      <c r="C2" s="351" t="s">
        <v>30</v>
      </c>
      <c r="D2" s="351"/>
      <c r="E2" s="351"/>
      <c r="F2" s="351"/>
      <c r="G2" s="351"/>
      <c r="H2" s="353" t="s">
        <v>0</v>
      </c>
      <c r="I2" s="354"/>
      <c r="J2" s="296" t="s">
        <v>23</v>
      </c>
      <c r="K2" s="297"/>
      <c r="L2" s="298"/>
      <c r="N2" s="1">
        <v>396990</v>
      </c>
    </row>
    <row r="3" spans="1:16" ht="27.75" customHeight="1" x14ac:dyDescent="0.4">
      <c r="A3" s="348"/>
      <c r="B3" s="350"/>
      <c r="C3" s="352"/>
      <c r="D3" s="352"/>
      <c r="E3" s="352"/>
      <c r="F3" s="352"/>
      <c r="G3" s="352"/>
      <c r="H3" s="355"/>
      <c r="I3" s="356"/>
      <c r="J3" s="357" t="str">
        <f>'CONTRACT TOTAL'!J3:L3</f>
        <v>09/30/2022 (22)</v>
      </c>
      <c r="K3" s="358"/>
      <c r="L3" s="359"/>
      <c r="P3" s="32"/>
    </row>
    <row r="4" spans="1:16" ht="10.35" customHeight="1" x14ac:dyDescent="0.4">
      <c r="A4" s="296" t="s">
        <v>31</v>
      </c>
      <c r="B4" s="297"/>
      <c r="C4" s="297"/>
      <c r="D4" s="298"/>
      <c r="E4" s="296" t="s">
        <v>1</v>
      </c>
      <c r="F4" s="297"/>
      <c r="G4" s="297"/>
      <c r="H4" s="297"/>
      <c r="I4" s="298"/>
      <c r="J4" s="330" t="s">
        <v>2</v>
      </c>
      <c r="K4" s="331"/>
      <c r="L4" s="332"/>
    </row>
    <row r="5" spans="1:16" ht="9" customHeight="1" x14ac:dyDescent="0.4">
      <c r="A5" s="333" t="str">
        <f>'CONTRACT TOTAL'!A5:D6</f>
        <v>NASA/Goodard Space Flight Center, Wallops Flight Facility
NASA Contracting Officer, NAME (name@nasa.gov)</v>
      </c>
      <c r="B5" s="334"/>
      <c r="C5" s="334"/>
      <c r="D5" s="335"/>
      <c r="E5" s="282" t="str">
        <f>'CONTRACT TOTAL'!E5:I6</f>
        <v>Institutional Info</v>
      </c>
      <c r="F5" s="339"/>
      <c r="G5" s="339"/>
      <c r="H5" s="339"/>
      <c r="I5" s="339"/>
      <c r="J5" s="279" t="s">
        <v>33</v>
      </c>
      <c r="K5" s="281"/>
      <c r="L5" s="100" t="s">
        <v>34</v>
      </c>
    </row>
    <row r="6" spans="1:16" ht="25.35" customHeight="1" x14ac:dyDescent="0.55000000000000004">
      <c r="A6" s="336"/>
      <c r="B6" s="337"/>
      <c r="C6" s="337"/>
      <c r="D6" s="338"/>
      <c r="E6" s="340"/>
      <c r="F6" s="341"/>
      <c r="G6" s="341"/>
      <c r="H6" s="341"/>
      <c r="I6" s="341"/>
      <c r="J6" s="274">
        <v>2757316</v>
      </c>
      <c r="K6" s="275"/>
      <c r="L6" s="88"/>
      <c r="P6" s="32"/>
    </row>
    <row r="7" spans="1:16" ht="10.5" customHeight="1" x14ac:dyDescent="0.4">
      <c r="A7" s="276" t="s">
        <v>3</v>
      </c>
      <c r="B7" s="279" t="s">
        <v>4</v>
      </c>
      <c r="C7" s="280"/>
      <c r="D7" s="281"/>
      <c r="E7" s="279" t="s">
        <v>5</v>
      </c>
      <c r="F7" s="280"/>
      <c r="G7" s="280"/>
      <c r="H7" s="280"/>
      <c r="I7" s="281"/>
      <c r="J7" s="282" t="s">
        <v>35</v>
      </c>
      <c r="K7" s="283"/>
      <c r="L7" s="284"/>
    </row>
    <row r="8" spans="1:16" ht="25.5" customHeight="1" x14ac:dyDescent="0.55000000000000004">
      <c r="A8" s="277"/>
      <c r="B8" s="342" t="s">
        <v>42</v>
      </c>
      <c r="C8" s="343"/>
      <c r="D8" s="344"/>
      <c r="E8" s="342">
        <f>'CONTRACT TOTAL'!E8:I8</f>
        <v>0</v>
      </c>
      <c r="F8" s="343"/>
      <c r="G8" s="343"/>
      <c r="H8" s="343"/>
      <c r="I8" s="344"/>
      <c r="J8" s="293">
        <v>2757316</v>
      </c>
      <c r="K8" s="294"/>
      <c r="L8" s="295"/>
    </row>
    <row r="9" spans="1:16" ht="10.5" customHeight="1" x14ac:dyDescent="0.4">
      <c r="A9" s="277"/>
      <c r="B9" s="279" t="s">
        <v>6</v>
      </c>
      <c r="C9" s="280"/>
      <c r="D9" s="281"/>
      <c r="E9" s="285" t="s">
        <v>7</v>
      </c>
      <c r="F9" s="286"/>
      <c r="G9" s="286"/>
      <c r="H9" s="286"/>
      <c r="I9" s="104" t="s">
        <v>8</v>
      </c>
      <c r="J9" s="287" t="s">
        <v>9</v>
      </c>
      <c r="K9" s="288"/>
      <c r="L9" s="289"/>
    </row>
    <row r="10" spans="1:16" ht="9" customHeight="1" x14ac:dyDescent="0.4">
      <c r="A10" s="277"/>
      <c r="B10" s="360" t="s">
        <v>110</v>
      </c>
      <c r="C10" s="361"/>
      <c r="D10" s="362"/>
      <c r="E10" s="363" t="s">
        <v>66</v>
      </c>
      <c r="F10" s="283"/>
      <c r="G10" s="283"/>
      <c r="H10" s="283"/>
      <c r="I10" s="401">
        <f>'CONTRACT TOTAL'!I10:I11</f>
        <v>44847</v>
      </c>
      <c r="J10" s="285" t="s">
        <v>10</v>
      </c>
      <c r="K10" s="320"/>
      <c r="L10" s="98" t="s">
        <v>11</v>
      </c>
    </row>
    <row r="11" spans="1:16" ht="17.100000000000001" customHeight="1" x14ac:dyDescent="0.4">
      <c r="A11" s="278"/>
      <c r="B11" s="342"/>
      <c r="C11" s="343"/>
      <c r="D11" s="344"/>
      <c r="E11" s="364"/>
      <c r="F11" s="365"/>
      <c r="G11" s="365"/>
      <c r="H11" s="365"/>
      <c r="I11" s="402"/>
      <c r="J11" s="321">
        <v>2161515.2999999998</v>
      </c>
      <c r="K11" s="322"/>
      <c r="L11" s="105">
        <v>2071131.58</v>
      </c>
      <c r="N11" s="32"/>
      <c r="P11" s="123"/>
    </row>
    <row r="12" spans="1:16" ht="11.25" customHeight="1" x14ac:dyDescent="0.4">
      <c r="A12" s="325" t="s">
        <v>12</v>
      </c>
      <c r="B12" s="326"/>
      <c r="C12" s="287" t="s">
        <v>13</v>
      </c>
      <c r="D12" s="288"/>
      <c r="E12" s="288"/>
      <c r="F12" s="289"/>
      <c r="G12" s="287" t="s">
        <v>14</v>
      </c>
      <c r="H12" s="288"/>
      <c r="I12" s="289"/>
      <c r="J12" s="302" t="s">
        <v>24</v>
      </c>
      <c r="K12" s="303"/>
      <c r="L12" s="276" t="s">
        <v>15</v>
      </c>
    </row>
    <row r="13" spans="1:16" ht="11.25" customHeight="1" x14ac:dyDescent="0.4">
      <c r="A13" s="327"/>
      <c r="B13" s="328"/>
      <c r="C13" s="302" t="s">
        <v>16</v>
      </c>
      <c r="D13" s="306"/>
      <c r="E13" s="287" t="s">
        <v>17</v>
      </c>
      <c r="F13" s="289"/>
      <c r="G13" s="287" t="s">
        <v>18</v>
      </c>
      <c r="H13" s="289"/>
      <c r="I13" s="290" t="s">
        <v>27</v>
      </c>
      <c r="J13" s="304"/>
      <c r="K13" s="305"/>
      <c r="L13" s="277"/>
    </row>
    <row r="14" spans="1:16" ht="15" customHeight="1" x14ac:dyDescent="0.4">
      <c r="A14" s="327"/>
      <c r="B14" s="329"/>
      <c r="C14" s="6" t="s">
        <v>26</v>
      </c>
      <c r="D14" s="6" t="s">
        <v>37</v>
      </c>
      <c r="E14" s="6" t="s">
        <v>39</v>
      </c>
      <c r="F14" s="6" t="s">
        <v>37</v>
      </c>
      <c r="G14" s="121"/>
      <c r="H14" s="121"/>
      <c r="I14" s="291"/>
      <c r="J14" s="307" t="s">
        <v>21</v>
      </c>
      <c r="K14" s="323" t="s">
        <v>25</v>
      </c>
      <c r="L14" s="277"/>
    </row>
    <row r="15" spans="1:16" ht="11.25" customHeight="1" x14ac:dyDescent="0.4">
      <c r="A15" s="327"/>
      <c r="B15" s="329"/>
      <c r="C15" s="5"/>
      <c r="D15" s="5"/>
      <c r="E15" s="5"/>
      <c r="F15" s="5"/>
      <c r="G15" s="27">
        <f>'CONTRACT TOTAL'!G15</f>
        <v>44856</v>
      </c>
      <c r="H15" s="27">
        <f>'CONTRACT TOTAL'!H15</f>
        <v>44887</v>
      </c>
      <c r="I15" s="291"/>
      <c r="J15" s="292"/>
      <c r="K15" s="324"/>
      <c r="L15" s="277"/>
    </row>
    <row r="16" spans="1:16" ht="11.25" customHeight="1" x14ac:dyDescent="0.4">
      <c r="A16" s="327"/>
      <c r="B16" s="329"/>
      <c r="C16" s="59" t="s">
        <v>36</v>
      </c>
      <c r="D16" s="59" t="s">
        <v>38</v>
      </c>
      <c r="E16" s="59" t="s">
        <v>40</v>
      </c>
      <c r="F16" s="59" t="s">
        <v>41</v>
      </c>
      <c r="G16" s="59" t="s">
        <v>19</v>
      </c>
      <c r="H16" s="59" t="s">
        <v>20</v>
      </c>
      <c r="I16" s="292"/>
      <c r="J16" s="292"/>
      <c r="K16" s="324"/>
      <c r="L16" s="277"/>
      <c r="N16" s="1" t="str">
        <f>'CONTRACT TOTAL'!N16</f>
        <v>Sep est</v>
      </c>
    </row>
    <row r="17" spans="1:15" s="25" customFormat="1" x14ac:dyDescent="0.4">
      <c r="A17" s="265" t="s">
        <v>46</v>
      </c>
      <c r="B17" s="265"/>
      <c r="C17" s="103"/>
      <c r="D17" s="103"/>
      <c r="E17" s="103"/>
      <c r="F17" s="103"/>
      <c r="G17" s="119"/>
      <c r="H17" s="103"/>
      <c r="I17" s="103"/>
      <c r="J17" s="103"/>
      <c r="K17" s="103"/>
      <c r="L17" s="103"/>
      <c r="N17" s="25" t="str">
        <f>'CONTRACT TOTAL'!N17</f>
        <v>from Oct Rpt</v>
      </c>
      <c r="O17" s="25" t="s">
        <v>67</v>
      </c>
    </row>
    <row r="18" spans="1:15" s="15" customFormat="1" ht="12.75" customHeight="1" x14ac:dyDescent="0.4">
      <c r="A18" s="260" t="str">
        <f>'CONTRACT TOTAL'!A18:B18</f>
        <v>Position Title (Employee Classification) 1</v>
      </c>
      <c r="B18" s="260"/>
      <c r="C18" s="216">
        <v>64</v>
      </c>
      <c r="D18" s="227">
        <v>40</v>
      </c>
      <c r="E18" s="156">
        <f>C18+'[1]Task 1-2'!E18</f>
        <v>2461</v>
      </c>
      <c r="F18" s="234">
        <f>D18+'[1]Task 1-2'!F18</f>
        <v>2690</v>
      </c>
      <c r="G18" s="253">
        <v>0</v>
      </c>
      <c r="H18" s="253">
        <v>0</v>
      </c>
      <c r="I18" s="254">
        <v>0</v>
      </c>
      <c r="J18" s="208">
        <f t="shared" ref="J18:J34" si="0">E18+G18+H18+I18</f>
        <v>2461</v>
      </c>
      <c r="K18" s="103">
        <v>2850</v>
      </c>
      <c r="L18" s="103">
        <v>0</v>
      </c>
      <c r="N18" s="227">
        <v>40</v>
      </c>
      <c r="O18" s="14">
        <f t="shared" ref="O18:O35" si="1">C18-N18</f>
        <v>24</v>
      </c>
    </row>
    <row r="19" spans="1:15" s="15" customFormat="1" ht="12.75" customHeight="1" x14ac:dyDescent="0.4">
      <c r="A19" s="260" t="str">
        <f>'CONTRACT TOTAL'!A19:B19</f>
        <v>Position Title (Employee Classification) 2</v>
      </c>
      <c r="B19" s="260"/>
      <c r="C19" s="216">
        <v>152</v>
      </c>
      <c r="D19" s="227">
        <v>152</v>
      </c>
      <c r="E19" s="234">
        <f>C19+'[1]Task 1-2'!E19</f>
        <v>2928.5</v>
      </c>
      <c r="F19" s="234">
        <f>D19+'[1]Task 1-2'!F19</f>
        <v>2828</v>
      </c>
      <c r="G19" s="253">
        <v>0</v>
      </c>
      <c r="H19" s="253">
        <v>0</v>
      </c>
      <c r="I19" s="254">
        <v>0</v>
      </c>
      <c r="J19" s="208">
        <f t="shared" si="0"/>
        <v>2928.5</v>
      </c>
      <c r="K19" s="103">
        <v>2860</v>
      </c>
      <c r="L19" s="103">
        <v>0</v>
      </c>
      <c r="N19" s="227">
        <v>152</v>
      </c>
      <c r="O19" s="14">
        <f t="shared" si="1"/>
        <v>0</v>
      </c>
    </row>
    <row r="20" spans="1:15" s="15" customFormat="1" ht="12.75" customHeight="1" x14ac:dyDescent="0.4">
      <c r="A20" s="260" t="str">
        <f>'CONTRACT TOTAL'!A20:B20</f>
        <v>Position Title (Employee Classification) 3</v>
      </c>
      <c r="B20" s="260"/>
      <c r="C20" s="216">
        <v>136</v>
      </c>
      <c r="D20" s="227">
        <v>136</v>
      </c>
      <c r="E20" s="234">
        <f>C20+'[1]Task 1-2'!E20</f>
        <v>2824.9599999999996</v>
      </c>
      <c r="F20" s="234">
        <f>D20+'[1]Task 1-2'!F20</f>
        <v>2790</v>
      </c>
      <c r="G20" s="253">
        <v>0</v>
      </c>
      <c r="H20" s="253">
        <v>0</v>
      </c>
      <c r="I20" s="254">
        <v>0</v>
      </c>
      <c r="J20" s="208">
        <f t="shared" si="0"/>
        <v>2824.9599999999996</v>
      </c>
      <c r="K20" s="103">
        <v>2850</v>
      </c>
      <c r="L20" s="103">
        <v>0</v>
      </c>
      <c r="N20" s="227">
        <v>136</v>
      </c>
      <c r="O20" s="14">
        <f t="shared" si="1"/>
        <v>0</v>
      </c>
    </row>
    <row r="21" spans="1:15" s="15" customFormat="1" ht="12.75" customHeight="1" x14ac:dyDescent="0.4">
      <c r="A21" s="260" t="str">
        <f>'CONTRACT TOTAL'!A21:B21</f>
        <v>Position Title (Employee Classification) 4</v>
      </c>
      <c r="B21" s="260"/>
      <c r="C21" s="216">
        <v>0</v>
      </c>
      <c r="D21" s="227">
        <v>0</v>
      </c>
      <c r="E21" s="234">
        <f>C21+'[1]Task 1-2'!E21</f>
        <v>0</v>
      </c>
      <c r="F21" s="234">
        <f>D21+'[1]Task 1-2'!F21</f>
        <v>150</v>
      </c>
      <c r="G21" s="253">
        <v>0</v>
      </c>
      <c r="H21" s="253">
        <v>0</v>
      </c>
      <c r="I21" s="254">
        <v>0</v>
      </c>
      <c r="J21" s="208">
        <f t="shared" si="0"/>
        <v>0</v>
      </c>
      <c r="K21" s="103">
        <v>190</v>
      </c>
      <c r="L21" s="103">
        <v>0</v>
      </c>
      <c r="N21" s="227">
        <v>0</v>
      </c>
      <c r="O21" s="14">
        <f t="shared" si="1"/>
        <v>0</v>
      </c>
    </row>
    <row r="22" spans="1:15" s="15" customFormat="1" ht="12.75" customHeight="1" x14ac:dyDescent="0.4">
      <c r="A22" s="260" t="str">
        <f>'CONTRACT TOTAL'!A22:B22</f>
        <v>Position Title (Employee Classification) 5</v>
      </c>
      <c r="B22" s="260"/>
      <c r="C22" s="216">
        <v>132</v>
      </c>
      <c r="D22" s="227">
        <v>128</v>
      </c>
      <c r="E22" s="234">
        <f>C22+'[1]Task 1-2'!E22</f>
        <v>2824.5</v>
      </c>
      <c r="F22" s="234">
        <f>D22+'[1]Task 1-2'!F22</f>
        <v>2754</v>
      </c>
      <c r="G22" s="253">
        <v>0</v>
      </c>
      <c r="H22" s="253">
        <v>0</v>
      </c>
      <c r="I22" s="254">
        <v>0</v>
      </c>
      <c r="J22" s="208">
        <f t="shared" si="0"/>
        <v>2824.5</v>
      </c>
      <c r="K22" s="103">
        <v>2850</v>
      </c>
      <c r="L22" s="103">
        <v>0</v>
      </c>
      <c r="N22" s="227">
        <v>128</v>
      </c>
      <c r="O22" s="14">
        <f t="shared" si="1"/>
        <v>4</v>
      </c>
    </row>
    <row r="23" spans="1:15" s="15" customFormat="1" ht="12.75" customHeight="1" x14ac:dyDescent="0.4">
      <c r="A23" s="260" t="str">
        <f>'CONTRACT TOTAL'!A23:B23</f>
        <v>Position Title (Employee Classification) 6</v>
      </c>
      <c r="B23" s="260"/>
      <c r="C23" s="216">
        <v>72</v>
      </c>
      <c r="D23" s="228">
        <v>70</v>
      </c>
      <c r="E23" s="234">
        <f>C23+'[1]Task 1-2'!E23</f>
        <v>2513.8000000000002</v>
      </c>
      <c r="F23" s="234">
        <f>D23+'[1]Task 1-2'!F23</f>
        <v>2628</v>
      </c>
      <c r="G23" s="253">
        <v>0</v>
      </c>
      <c r="H23" s="253">
        <v>0</v>
      </c>
      <c r="I23" s="254">
        <v>0</v>
      </c>
      <c r="J23" s="208">
        <f t="shared" si="0"/>
        <v>2513.8000000000002</v>
      </c>
      <c r="K23" s="103">
        <v>2850</v>
      </c>
      <c r="L23" s="103">
        <v>0</v>
      </c>
      <c r="N23" s="228">
        <v>70</v>
      </c>
      <c r="O23" s="14">
        <f t="shared" si="1"/>
        <v>2</v>
      </c>
    </row>
    <row r="24" spans="1:15" s="15" customFormat="1" ht="12.75" customHeight="1" x14ac:dyDescent="0.4">
      <c r="A24" s="260" t="str">
        <f>'CONTRACT TOTAL'!A24:B24</f>
        <v>Position Title (Employee Classification) 7</v>
      </c>
      <c r="B24" s="260"/>
      <c r="C24" s="216">
        <v>0</v>
      </c>
      <c r="D24" s="226">
        <v>0</v>
      </c>
      <c r="E24" s="234">
        <f>C24+'[1]Task 1-2'!E24</f>
        <v>40</v>
      </c>
      <c r="F24" s="234">
        <f>D24+'[1]Task 1-2'!F24</f>
        <v>525</v>
      </c>
      <c r="G24" s="252">
        <v>0</v>
      </c>
      <c r="H24" s="252">
        <v>0</v>
      </c>
      <c r="I24" s="254">
        <v>0</v>
      </c>
      <c r="J24" s="208">
        <f t="shared" si="0"/>
        <v>40</v>
      </c>
      <c r="K24" s="103">
        <v>1050</v>
      </c>
      <c r="L24" s="103">
        <v>0</v>
      </c>
      <c r="N24" s="226">
        <v>0</v>
      </c>
      <c r="O24" s="14">
        <f t="shared" si="1"/>
        <v>0</v>
      </c>
    </row>
    <row r="25" spans="1:15" s="15" customFormat="1" ht="12.75" customHeight="1" x14ac:dyDescent="0.4">
      <c r="A25" s="260" t="str">
        <f>'CONTRACT TOTAL'!A25:B25</f>
        <v>Position Title (Employee Classification) 8</v>
      </c>
      <c r="B25" s="260"/>
      <c r="C25" s="216">
        <v>0</v>
      </c>
      <c r="D25" s="226">
        <v>0</v>
      </c>
      <c r="E25" s="234">
        <f>C25+'[1]Task 1-2'!E25</f>
        <v>0</v>
      </c>
      <c r="F25" s="234">
        <f>D25+'[1]Task 1-2'!F25</f>
        <v>0</v>
      </c>
      <c r="G25" s="252">
        <v>0</v>
      </c>
      <c r="H25" s="252">
        <v>0</v>
      </c>
      <c r="I25" s="254">
        <v>0</v>
      </c>
      <c r="J25" s="208">
        <f t="shared" si="0"/>
        <v>0</v>
      </c>
      <c r="K25" s="103">
        <v>0</v>
      </c>
      <c r="L25" s="103">
        <v>0</v>
      </c>
      <c r="N25" s="226">
        <v>0</v>
      </c>
      <c r="O25" s="14">
        <f t="shared" si="1"/>
        <v>0</v>
      </c>
    </row>
    <row r="26" spans="1:15" s="15" customFormat="1" ht="12.75" customHeight="1" x14ac:dyDescent="0.4">
      <c r="A26" s="260" t="str">
        <f>'CONTRACT TOTAL'!A26:B26</f>
        <v>Position Title (Employee Classification) 9</v>
      </c>
      <c r="B26" s="260"/>
      <c r="C26" s="216">
        <v>0</v>
      </c>
      <c r="D26" s="226">
        <v>0</v>
      </c>
      <c r="E26" s="234">
        <f>C26+'[1]Task 1-2'!E26</f>
        <v>0</v>
      </c>
      <c r="F26" s="234">
        <f>D26+'[1]Task 1-2'!F26</f>
        <v>0</v>
      </c>
      <c r="G26" s="252">
        <v>0</v>
      </c>
      <c r="H26" s="252">
        <v>0</v>
      </c>
      <c r="I26" s="254">
        <v>0</v>
      </c>
      <c r="J26" s="208">
        <f t="shared" si="0"/>
        <v>0</v>
      </c>
      <c r="K26" s="103">
        <v>0</v>
      </c>
      <c r="L26" s="103">
        <v>0</v>
      </c>
      <c r="N26" s="226">
        <v>0</v>
      </c>
      <c r="O26" s="14">
        <f t="shared" si="1"/>
        <v>0</v>
      </c>
    </row>
    <row r="27" spans="1:15" s="15" customFormat="1" ht="12.75" customHeight="1" x14ac:dyDescent="0.4">
      <c r="A27" s="260" t="str">
        <f>'CONTRACT TOTAL'!A27:B27</f>
        <v>Position Title (Employee Classification) 10</v>
      </c>
      <c r="B27" s="260"/>
      <c r="C27" s="216">
        <v>0</v>
      </c>
      <c r="D27" s="226">
        <v>0</v>
      </c>
      <c r="E27" s="234">
        <f>C27+'[1]Task 1-2'!E27</f>
        <v>0</v>
      </c>
      <c r="F27" s="234">
        <f>D27+'[1]Task 1-2'!F27</f>
        <v>0</v>
      </c>
      <c r="G27" s="252">
        <v>0</v>
      </c>
      <c r="H27" s="252">
        <v>0</v>
      </c>
      <c r="I27" s="254">
        <v>0</v>
      </c>
      <c r="J27" s="208">
        <f t="shared" si="0"/>
        <v>0</v>
      </c>
      <c r="K27" s="103">
        <v>0</v>
      </c>
      <c r="L27" s="103">
        <v>0</v>
      </c>
      <c r="N27" s="226">
        <v>0</v>
      </c>
      <c r="O27" s="14">
        <f t="shared" si="1"/>
        <v>0</v>
      </c>
    </row>
    <row r="28" spans="1:15" s="15" customFormat="1" ht="12.75" customHeight="1" x14ac:dyDescent="0.4">
      <c r="A28" s="260" t="str">
        <f>'CONTRACT TOTAL'!A28:B28</f>
        <v>Position Title (Employee Classification) 11</v>
      </c>
      <c r="B28" s="260"/>
      <c r="C28" s="216">
        <v>0</v>
      </c>
      <c r="D28" s="226">
        <v>0</v>
      </c>
      <c r="E28" s="234">
        <f>C28+'[1]Task 1-2'!E28</f>
        <v>4</v>
      </c>
      <c r="F28" s="234">
        <f>D28+'[1]Task 1-2'!F28</f>
        <v>0</v>
      </c>
      <c r="G28" s="252">
        <v>0</v>
      </c>
      <c r="H28" s="252">
        <v>0</v>
      </c>
      <c r="I28" s="254">
        <v>0</v>
      </c>
      <c r="J28" s="208">
        <f t="shared" si="0"/>
        <v>4</v>
      </c>
      <c r="K28" s="103">
        <v>0</v>
      </c>
      <c r="L28" s="103">
        <v>0</v>
      </c>
      <c r="N28" s="226">
        <v>0</v>
      </c>
      <c r="O28" s="14">
        <f t="shared" si="1"/>
        <v>0</v>
      </c>
    </row>
    <row r="29" spans="1:15" s="15" customFormat="1" ht="12.75" customHeight="1" x14ac:dyDescent="0.4">
      <c r="A29" s="260" t="str">
        <f>'CONTRACT TOTAL'!A29:B29</f>
        <v>Position Title (Employee Classification) 12</v>
      </c>
      <c r="B29" s="260"/>
      <c r="C29" s="217">
        <v>0</v>
      </c>
      <c r="D29" s="226">
        <v>0</v>
      </c>
      <c r="E29" s="234">
        <f>C29+'[1]Task 1-2'!E29</f>
        <v>160</v>
      </c>
      <c r="F29" s="234">
        <f>D29+'[1]Task 1-2'!F29</f>
        <v>0</v>
      </c>
      <c r="G29" s="252">
        <v>0</v>
      </c>
      <c r="H29" s="252">
        <v>0</v>
      </c>
      <c r="I29" s="254">
        <v>0</v>
      </c>
      <c r="J29" s="208">
        <f t="shared" si="0"/>
        <v>160</v>
      </c>
      <c r="K29" s="103">
        <v>0</v>
      </c>
      <c r="L29" s="103">
        <v>0</v>
      </c>
      <c r="N29" s="226">
        <v>0</v>
      </c>
      <c r="O29" s="14">
        <f t="shared" si="1"/>
        <v>0</v>
      </c>
    </row>
    <row r="30" spans="1:15" s="15" customFormat="1" ht="12.75" customHeight="1" x14ac:dyDescent="0.4">
      <c r="A30" s="260" t="str">
        <f>'CONTRACT TOTAL'!A30:B30</f>
        <v>Position Title (Employee Classification) 13</v>
      </c>
      <c r="B30" s="260"/>
      <c r="C30" s="216">
        <v>16</v>
      </c>
      <c r="D30" s="227">
        <v>13</v>
      </c>
      <c r="E30" s="234">
        <f>C30+'[1]Task 1-2'!E30</f>
        <v>168.4</v>
      </c>
      <c r="F30" s="234">
        <f>D30+'[1]Task 1-2'!F30</f>
        <v>247</v>
      </c>
      <c r="G30" s="253">
        <v>0</v>
      </c>
      <c r="H30" s="253">
        <v>0</v>
      </c>
      <c r="I30" s="254">
        <v>0</v>
      </c>
      <c r="J30" s="208">
        <f t="shared" si="0"/>
        <v>168.4</v>
      </c>
      <c r="K30" s="103">
        <v>247</v>
      </c>
      <c r="L30" s="103">
        <v>0</v>
      </c>
      <c r="N30" s="227">
        <v>13</v>
      </c>
      <c r="O30" s="14">
        <f t="shared" si="1"/>
        <v>3</v>
      </c>
    </row>
    <row r="31" spans="1:15" s="15" customFormat="1" ht="12.75" customHeight="1" x14ac:dyDescent="0.4">
      <c r="A31" s="260" t="str">
        <f>'CONTRACT TOTAL'!A31:B31</f>
        <v>Position Title (Employee Classification) 14</v>
      </c>
      <c r="B31" s="260"/>
      <c r="C31" s="216">
        <v>0</v>
      </c>
      <c r="D31" s="226">
        <v>0</v>
      </c>
      <c r="E31" s="234">
        <f>C31+'[1]Task 1-2'!E31</f>
        <v>20</v>
      </c>
      <c r="F31" s="234">
        <f>D31+'[1]Task 1-2'!F31</f>
        <v>0</v>
      </c>
      <c r="G31" s="252">
        <v>0</v>
      </c>
      <c r="H31" s="252">
        <v>0</v>
      </c>
      <c r="I31" s="254">
        <v>0</v>
      </c>
      <c r="J31" s="208">
        <f t="shared" si="0"/>
        <v>20</v>
      </c>
      <c r="K31" s="134">
        <v>0</v>
      </c>
      <c r="L31" s="134">
        <v>0</v>
      </c>
      <c r="N31" s="226">
        <v>0</v>
      </c>
      <c r="O31" s="14">
        <f t="shared" si="1"/>
        <v>0</v>
      </c>
    </row>
    <row r="32" spans="1:15" s="15" customFormat="1" ht="12.75" customHeight="1" x14ac:dyDescent="0.4">
      <c r="A32" s="260" t="str">
        <f>'CONTRACT TOTAL'!A32:B32</f>
        <v>Position Title (Employee Classification) 15</v>
      </c>
      <c r="B32" s="260"/>
      <c r="C32" s="216">
        <v>0</v>
      </c>
      <c r="D32" s="226">
        <v>0</v>
      </c>
      <c r="E32" s="234">
        <f>C32+'[1]Task 1-2'!E32</f>
        <v>7</v>
      </c>
      <c r="F32" s="234">
        <f>D32+'[1]Task 1-2'!F32</f>
        <v>0</v>
      </c>
      <c r="G32" s="252">
        <v>0</v>
      </c>
      <c r="H32" s="252">
        <v>0</v>
      </c>
      <c r="I32" s="254">
        <v>0</v>
      </c>
      <c r="J32" s="208">
        <f t="shared" si="0"/>
        <v>7</v>
      </c>
      <c r="K32" s="134">
        <v>0</v>
      </c>
      <c r="L32" s="134">
        <v>0</v>
      </c>
      <c r="N32" s="226">
        <v>0</v>
      </c>
      <c r="O32" s="14">
        <f t="shared" si="1"/>
        <v>0</v>
      </c>
    </row>
    <row r="33" spans="1:16" s="15" customFormat="1" ht="12.75" customHeight="1" x14ac:dyDescent="0.4">
      <c r="A33" s="260" t="str">
        <f>'CONTRACT TOTAL'!A33:B33</f>
        <v>Position Title (Employee Classification) 16</v>
      </c>
      <c r="B33" s="260"/>
      <c r="C33" s="216">
        <v>0</v>
      </c>
      <c r="D33" s="226">
        <v>0</v>
      </c>
      <c r="E33" s="234">
        <f>C33+'[1]Task 1-2'!E33</f>
        <v>23.880000000000003</v>
      </c>
      <c r="F33" s="234">
        <f>D33+'[1]Task 1-2'!F33</f>
        <v>0</v>
      </c>
      <c r="G33" s="252">
        <v>0</v>
      </c>
      <c r="H33" s="252">
        <v>0</v>
      </c>
      <c r="I33" s="254">
        <v>0</v>
      </c>
      <c r="J33" s="208">
        <f t="shared" si="0"/>
        <v>23.880000000000003</v>
      </c>
      <c r="K33" s="147">
        <v>0</v>
      </c>
      <c r="L33" s="147">
        <v>0</v>
      </c>
      <c r="N33" s="226">
        <v>0</v>
      </c>
      <c r="O33" s="14">
        <f t="shared" si="1"/>
        <v>0</v>
      </c>
    </row>
    <row r="34" spans="1:16" s="15" customFormat="1" ht="12.75" customHeight="1" x14ac:dyDescent="0.4">
      <c r="A34" s="260" t="str">
        <f>'CONTRACT TOTAL'!A34:B34</f>
        <v>Position Title (Employee Classification) 17</v>
      </c>
      <c r="B34" s="260"/>
      <c r="C34" s="216">
        <v>0</v>
      </c>
      <c r="D34" s="226">
        <v>0</v>
      </c>
      <c r="E34" s="234">
        <f>C34+'[1]Task 1-2'!E34</f>
        <v>0</v>
      </c>
      <c r="F34" s="234">
        <f>D34+'[1]Task 1-2'!F34</f>
        <v>0</v>
      </c>
      <c r="G34" s="252">
        <v>0</v>
      </c>
      <c r="H34" s="252">
        <v>0</v>
      </c>
      <c r="I34" s="254">
        <v>0</v>
      </c>
      <c r="J34" s="208">
        <f t="shared" si="0"/>
        <v>0</v>
      </c>
      <c r="K34" s="147">
        <v>0</v>
      </c>
      <c r="L34" s="147">
        <v>0</v>
      </c>
      <c r="N34" s="226">
        <v>0</v>
      </c>
      <c r="O34" s="14">
        <f t="shared" si="1"/>
        <v>0</v>
      </c>
    </row>
    <row r="35" spans="1:16" s="15" customFormat="1" ht="12.75" customHeight="1" x14ac:dyDescent="0.4">
      <c r="A35" s="260" t="str">
        <f>'CONTRACT TOTAL'!A35:B35</f>
        <v>Position Title (Employee Classification) 18</v>
      </c>
      <c r="B35" s="260"/>
      <c r="C35" s="216">
        <v>0</v>
      </c>
      <c r="D35" s="226">
        <v>0</v>
      </c>
      <c r="E35" s="234">
        <f>C35+'[1]Task 1-2'!E35</f>
        <v>0</v>
      </c>
      <c r="F35" s="234">
        <f>D35+'[1]Task 1-2'!F35</f>
        <v>0</v>
      </c>
      <c r="G35" s="252">
        <v>0</v>
      </c>
      <c r="H35" s="252">
        <v>0</v>
      </c>
      <c r="I35" s="254">
        <v>0</v>
      </c>
      <c r="J35" s="208">
        <v>0</v>
      </c>
      <c r="K35" s="124">
        <v>0</v>
      </c>
      <c r="L35" s="124">
        <v>0</v>
      </c>
      <c r="N35" s="226">
        <v>0</v>
      </c>
      <c r="O35" s="14">
        <f t="shared" si="1"/>
        <v>0</v>
      </c>
    </row>
    <row r="36" spans="1:16" s="15" customFormat="1" ht="12.75" x14ac:dyDescent="0.4">
      <c r="A36" s="259" t="s">
        <v>47</v>
      </c>
      <c r="B36" s="259"/>
      <c r="C36" s="90">
        <f>SUM(C18:C35)</f>
        <v>572</v>
      </c>
      <c r="D36" s="90">
        <f t="shared" ref="D36:L36" si="2">SUM(D18:D35)</f>
        <v>539</v>
      </c>
      <c r="E36" s="90">
        <f t="shared" si="2"/>
        <v>13976.039999999997</v>
      </c>
      <c r="F36" s="90">
        <f t="shared" si="2"/>
        <v>14612</v>
      </c>
      <c r="G36" s="184">
        <f>SUM(G18:G35)</f>
        <v>0</v>
      </c>
      <c r="H36" s="184">
        <f>SUM(H18:H35)</f>
        <v>0</v>
      </c>
      <c r="I36" s="90">
        <f t="shared" si="2"/>
        <v>0</v>
      </c>
      <c r="J36" s="90">
        <f t="shared" si="2"/>
        <v>13976.039999999997</v>
      </c>
      <c r="K36" s="90">
        <f t="shared" si="2"/>
        <v>15747</v>
      </c>
      <c r="L36" s="90">
        <f t="shared" si="2"/>
        <v>0</v>
      </c>
      <c r="N36" s="199">
        <f>SUM(N18:N35)</f>
        <v>539</v>
      </c>
      <c r="O36" s="90">
        <f>SUM(O18:O35)</f>
        <v>33</v>
      </c>
    </row>
    <row r="37" spans="1:16" s="15" customFormat="1" ht="12.75" x14ac:dyDescent="0.4">
      <c r="A37" s="260"/>
      <c r="B37" s="260"/>
      <c r="C37" s="103"/>
      <c r="D37" s="103"/>
      <c r="E37" s="103"/>
      <c r="F37" s="103"/>
      <c r="G37" s="181"/>
      <c r="H37" s="181"/>
      <c r="I37" s="103"/>
      <c r="J37" s="103"/>
      <c r="K37" s="103"/>
      <c r="L37" s="103"/>
      <c r="N37" s="175"/>
      <c r="O37" s="14"/>
    </row>
    <row r="38" spans="1:16" s="25" customFormat="1" x14ac:dyDescent="0.4">
      <c r="A38" s="265" t="s">
        <v>48</v>
      </c>
      <c r="B38" s="265"/>
      <c r="C38" s="103"/>
      <c r="D38" s="103"/>
      <c r="E38" s="103"/>
      <c r="F38" s="103"/>
      <c r="G38" s="181"/>
      <c r="H38" s="181"/>
      <c r="I38" s="103"/>
      <c r="J38" s="103"/>
      <c r="K38" s="103"/>
      <c r="L38" s="103"/>
      <c r="N38" s="175"/>
      <c r="O38" s="14"/>
    </row>
    <row r="39" spans="1:16" s="15" customFormat="1" ht="12.75" customHeight="1" x14ac:dyDescent="0.4">
      <c r="A39" s="260" t="str">
        <f>'CONTRACT TOTAL'!A39:B39</f>
        <v>Position Title (Employee Classification) 1</v>
      </c>
      <c r="B39" s="260"/>
      <c r="C39" s="103">
        <v>0</v>
      </c>
      <c r="D39" s="60">
        <v>0</v>
      </c>
      <c r="E39" s="234">
        <f>C39+'[1]Task 1-2'!E39</f>
        <v>0</v>
      </c>
      <c r="F39" s="234">
        <f>D39+'[1]Task 1-2'!F39</f>
        <v>0</v>
      </c>
      <c r="G39" s="69">
        <f>'[2]Task 1-1_FINAL'!G39+'[2]Task 1-2'!G39+'[2]Task 2-1_FINAL'!G39+'[2]Task 3-1_FINAL'!G39+'[2]Task 3-2_FINAL'!G39+'[2]Task 3-3_FINAL'!G39+'[2]Task 3-4_FINAL'!G39+'[2]Task 3-5'!G39+'[2]Task 2-2'!G39+'[2]Task 2-3'!G39+'[2]Task 2-4'!G39+'[2]Task 2-5'!G39</f>
        <v>0</v>
      </c>
      <c r="H39" s="69">
        <f>'[2]Task 1-1_FINAL'!H39+'[2]Task 1-2'!H39+'[2]Task 2-1_FINAL'!H39+'[2]Task 3-1_FINAL'!H39+'[2]Task 3-2_FINAL'!H39+'[2]Task 3-3_FINAL'!H39+'[2]Task 3-4_FINAL'!H39+'[2]Task 3-5'!H39+'[2]Task 2-2'!H39+'[2]Task 2-3'!H39+'[2]Task 2-4'!H39+'[2]Task 2-5'!H39</f>
        <v>0</v>
      </c>
      <c r="I39" s="252">
        <v>0</v>
      </c>
      <c r="J39" s="103">
        <f>E39+G39+H39+I39</f>
        <v>0</v>
      </c>
      <c r="K39" s="103">
        <v>0</v>
      </c>
      <c r="L39" s="103">
        <v>0</v>
      </c>
      <c r="N39" s="175">
        <v>0</v>
      </c>
      <c r="O39" s="14">
        <f t="shared" ref="O39:O56" si="3">C39-N39</f>
        <v>0</v>
      </c>
    </row>
    <row r="40" spans="1:16" s="15" customFormat="1" ht="12.75" customHeight="1" x14ac:dyDescent="0.4">
      <c r="A40" s="260" t="str">
        <f>'CONTRACT TOTAL'!A40:B40</f>
        <v>Position Title (Employee Classification) 2</v>
      </c>
      <c r="B40" s="260"/>
      <c r="C40" s="103">
        <v>0</v>
      </c>
      <c r="D40" s="60">
        <v>0</v>
      </c>
      <c r="E40" s="234">
        <f>C40+'[1]Task 1-2'!E40</f>
        <v>0</v>
      </c>
      <c r="F40" s="234">
        <f>D40+'[1]Task 1-2'!F40</f>
        <v>0</v>
      </c>
      <c r="G40" s="69">
        <f>'[2]Task 1-1_FINAL'!G40+'[2]Task 1-2'!G40+'[2]Task 2-1_FINAL'!G40+'[2]Task 3-1_FINAL'!G40+'[2]Task 3-2_FINAL'!G40+'[2]Task 3-3_FINAL'!G40+'[2]Task 3-4_FINAL'!G40+'[2]Task 3-5'!G40+'[2]Task 2-2'!G40+'[2]Task 2-3'!G40+'[2]Task 2-4'!G40+'[2]Task 2-5'!G40</f>
        <v>0</v>
      </c>
      <c r="H40" s="69">
        <f>'[2]Task 1-1_FINAL'!H40+'[2]Task 1-2'!H40+'[2]Task 2-1_FINAL'!H40+'[2]Task 3-1_FINAL'!H40+'[2]Task 3-2_FINAL'!H40+'[2]Task 3-3_FINAL'!H40+'[2]Task 3-4_FINAL'!H40+'[2]Task 3-5'!H40+'[2]Task 2-2'!H40+'[2]Task 2-3'!H40+'[2]Task 2-4'!H40+'[2]Task 2-5'!H40</f>
        <v>0</v>
      </c>
      <c r="I40" s="252">
        <v>0</v>
      </c>
      <c r="J40" s="103">
        <f t="shared" ref="J40:J55" si="4">E40+G40+H40+I40</f>
        <v>0</v>
      </c>
      <c r="K40" s="103">
        <v>0</v>
      </c>
      <c r="L40" s="103">
        <v>0</v>
      </c>
      <c r="N40" s="175">
        <v>0</v>
      </c>
      <c r="O40" s="14">
        <f t="shared" si="3"/>
        <v>0</v>
      </c>
    </row>
    <row r="41" spans="1:16" s="15" customFormat="1" ht="12.75" customHeight="1" x14ac:dyDescent="0.4">
      <c r="A41" s="260" t="str">
        <f>'CONTRACT TOTAL'!A41:B41</f>
        <v>Position Title (Employee Classification) 3</v>
      </c>
      <c r="B41" s="260"/>
      <c r="C41" s="103">
        <v>0</v>
      </c>
      <c r="D41" s="60">
        <v>0</v>
      </c>
      <c r="E41" s="234">
        <f>C41+'[1]Task 1-2'!E41</f>
        <v>0</v>
      </c>
      <c r="F41" s="234">
        <f>D41+'[1]Task 1-2'!F41</f>
        <v>0</v>
      </c>
      <c r="G41" s="69">
        <f>'[2]Task 1-1_FINAL'!G41+'[2]Task 1-2'!G41+'[2]Task 2-1_FINAL'!G41+'[2]Task 3-1_FINAL'!G41+'[2]Task 3-2_FINAL'!G41+'[2]Task 3-3_FINAL'!G41+'[2]Task 3-4_FINAL'!G41+'[2]Task 3-5'!G41+'[2]Task 2-2'!G41+'[2]Task 2-3'!G41+'[2]Task 2-4'!G41+'[2]Task 2-5'!G41</f>
        <v>0</v>
      </c>
      <c r="H41" s="69">
        <f>'[2]Task 1-1_FINAL'!H41+'[2]Task 1-2'!H41+'[2]Task 2-1_FINAL'!H41+'[2]Task 3-1_FINAL'!H41+'[2]Task 3-2_FINAL'!H41+'[2]Task 3-3_FINAL'!H41+'[2]Task 3-4_FINAL'!H41+'[2]Task 3-5'!H41+'[2]Task 2-2'!H41+'[2]Task 2-3'!H41+'[2]Task 2-4'!H41+'[2]Task 2-5'!H41</f>
        <v>0</v>
      </c>
      <c r="I41" s="252">
        <v>0</v>
      </c>
      <c r="J41" s="103">
        <f t="shared" si="4"/>
        <v>0</v>
      </c>
      <c r="K41" s="103">
        <v>0</v>
      </c>
      <c r="L41" s="103">
        <v>0</v>
      </c>
      <c r="N41" s="175">
        <v>0</v>
      </c>
      <c r="O41" s="14">
        <f t="shared" si="3"/>
        <v>0</v>
      </c>
    </row>
    <row r="42" spans="1:16" s="15" customFormat="1" ht="12.75" customHeight="1" x14ac:dyDescent="0.4">
      <c r="A42" s="260" t="str">
        <f>'CONTRACT TOTAL'!A42:B42</f>
        <v>Position Title (Employee Classification) 4</v>
      </c>
      <c r="B42" s="260"/>
      <c r="C42" s="103">
        <v>0</v>
      </c>
      <c r="D42" s="60">
        <v>0</v>
      </c>
      <c r="E42" s="234">
        <f>C42+'[1]Task 1-2'!E42</f>
        <v>0</v>
      </c>
      <c r="F42" s="234">
        <f>D42+'[1]Task 1-2'!F42</f>
        <v>0</v>
      </c>
      <c r="G42" s="69">
        <f>'[2]Task 1-1_FINAL'!G42+'[2]Task 1-2'!G42+'[2]Task 2-1_FINAL'!G42+'[2]Task 3-1_FINAL'!G42+'[2]Task 3-2_FINAL'!G42+'[2]Task 3-3_FINAL'!G42+'[2]Task 3-4_FINAL'!G42+'[2]Task 3-5'!G42+'[2]Task 2-2'!G42+'[2]Task 2-3'!G42+'[2]Task 2-4'!G42+'[2]Task 2-5'!G42</f>
        <v>0</v>
      </c>
      <c r="H42" s="69">
        <f>'[2]Task 1-1_FINAL'!H42+'[2]Task 1-2'!H42+'[2]Task 2-1_FINAL'!H42+'[2]Task 3-1_FINAL'!H42+'[2]Task 3-2_FINAL'!H42+'[2]Task 3-3_FINAL'!H42+'[2]Task 3-4_FINAL'!H42+'[2]Task 3-5'!H42+'[2]Task 2-2'!H42+'[2]Task 2-3'!H42+'[2]Task 2-4'!H42+'[2]Task 2-5'!H42</f>
        <v>0</v>
      </c>
      <c r="I42" s="252">
        <v>0</v>
      </c>
      <c r="J42" s="103">
        <f t="shared" si="4"/>
        <v>0</v>
      </c>
      <c r="K42" s="103">
        <v>0</v>
      </c>
      <c r="L42" s="103">
        <v>0</v>
      </c>
      <c r="N42" s="175">
        <v>0</v>
      </c>
      <c r="O42" s="14">
        <f t="shared" si="3"/>
        <v>0</v>
      </c>
      <c r="P42" s="29"/>
    </row>
    <row r="43" spans="1:16" s="15" customFormat="1" ht="12.75" customHeight="1" x14ac:dyDescent="0.4">
      <c r="A43" s="260" t="str">
        <f>'CONTRACT TOTAL'!A43:B43</f>
        <v>Position Title (Employee Classification) 5</v>
      </c>
      <c r="B43" s="260"/>
      <c r="C43" s="103">
        <v>0</v>
      </c>
      <c r="D43" s="60">
        <v>0</v>
      </c>
      <c r="E43" s="234">
        <f>C43+'[1]Task 1-2'!E43</f>
        <v>56.5</v>
      </c>
      <c r="F43" s="234">
        <f>D43+'[1]Task 1-2'!F43</f>
        <v>176</v>
      </c>
      <c r="G43" s="69">
        <f>'[2]Task 1-1_FINAL'!G43+'[2]Task 1-2'!G43+'[2]Task 2-1_FINAL'!G43+'[2]Task 3-1_FINAL'!G43+'[2]Task 3-2_FINAL'!G43+'[2]Task 3-3_FINAL'!G43+'[2]Task 3-4_FINAL'!G43+'[2]Task 3-5'!G43+'[2]Task 2-2'!G43+'[2]Task 2-3'!G43+'[2]Task 2-4'!G43+'[2]Task 2-5'!G43</f>
        <v>0</v>
      </c>
      <c r="H43" s="69">
        <f>'[2]Task 1-1_FINAL'!H43+'[2]Task 1-2'!H43+'[2]Task 2-1_FINAL'!H43+'[2]Task 3-1_FINAL'!H43+'[2]Task 3-2_FINAL'!H43+'[2]Task 3-3_FINAL'!H43+'[2]Task 3-4_FINAL'!H43+'[2]Task 3-5'!H43+'[2]Task 2-2'!H43+'[2]Task 2-3'!H43+'[2]Task 2-4'!H43+'[2]Task 2-5'!H43</f>
        <v>0</v>
      </c>
      <c r="I43" s="252">
        <v>0</v>
      </c>
      <c r="J43" s="103">
        <f t="shared" si="4"/>
        <v>56.5</v>
      </c>
      <c r="K43" s="103">
        <v>352</v>
      </c>
      <c r="L43" s="103">
        <v>0</v>
      </c>
      <c r="N43" s="175">
        <v>0</v>
      </c>
      <c r="O43" s="14">
        <f t="shared" si="3"/>
        <v>0</v>
      </c>
    </row>
    <row r="44" spans="1:16" s="15" customFormat="1" ht="12.75" customHeight="1" x14ac:dyDescent="0.4">
      <c r="A44" s="260" t="str">
        <f>'CONTRACT TOTAL'!A44:B44</f>
        <v>Position Title (Employee Classification) 6</v>
      </c>
      <c r="B44" s="260"/>
      <c r="C44" s="103">
        <v>0</v>
      </c>
      <c r="D44" s="60">
        <v>0</v>
      </c>
      <c r="E44" s="234">
        <f>C44+'[1]Task 1-2'!E44</f>
        <v>75</v>
      </c>
      <c r="F44" s="234">
        <f>D44+'[1]Task 1-2'!F44</f>
        <v>176</v>
      </c>
      <c r="G44" s="69">
        <f>'[2]Task 1-1_FINAL'!G44+'[2]Task 1-2'!G44+'[2]Task 2-1_FINAL'!G44+'[2]Task 3-1_FINAL'!G44+'[2]Task 3-2_FINAL'!G44+'[2]Task 3-3_FINAL'!G44+'[2]Task 3-4_FINAL'!G44+'[2]Task 3-5'!G44+'[2]Task 2-2'!G44+'[2]Task 2-3'!G44+'[2]Task 2-4'!G44+'[2]Task 2-5'!G44</f>
        <v>0</v>
      </c>
      <c r="H44" s="69">
        <f>'[2]Task 1-1_FINAL'!H44+'[2]Task 1-2'!H44+'[2]Task 2-1_FINAL'!H44+'[2]Task 3-1_FINAL'!H44+'[2]Task 3-2_FINAL'!H44+'[2]Task 3-3_FINAL'!H44+'[2]Task 3-4_FINAL'!H44+'[2]Task 3-5'!H44+'[2]Task 2-2'!H44+'[2]Task 2-3'!H44+'[2]Task 2-4'!H44+'[2]Task 2-5'!H44</f>
        <v>0</v>
      </c>
      <c r="I44" s="252">
        <v>0</v>
      </c>
      <c r="J44" s="103">
        <f t="shared" si="4"/>
        <v>75</v>
      </c>
      <c r="K44" s="103">
        <v>352</v>
      </c>
      <c r="L44" s="103">
        <v>0</v>
      </c>
      <c r="N44" s="175">
        <v>0</v>
      </c>
      <c r="O44" s="14">
        <f t="shared" si="3"/>
        <v>0</v>
      </c>
    </row>
    <row r="45" spans="1:16" s="15" customFormat="1" ht="12.75" customHeight="1" x14ac:dyDescent="0.4">
      <c r="A45" s="260" t="str">
        <f>'CONTRACT TOTAL'!A45:B45</f>
        <v>Position Title (Employee Classification) 7</v>
      </c>
      <c r="B45" s="260"/>
      <c r="C45" s="103">
        <v>0</v>
      </c>
      <c r="D45" s="60">
        <v>0</v>
      </c>
      <c r="E45" s="234">
        <f>C45+'[1]Task 1-2'!E45</f>
        <v>0</v>
      </c>
      <c r="F45" s="234">
        <f>D45+'[1]Task 1-2'!F45</f>
        <v>0</v>
      </c>
      <c r="G45" s="69">
        <f>'[2]Task 1-1_FINAL'!G45+'[2]Task 1-2'!G45+'[2]Task 2-1_FINAL'!G45+'[2]Task 3-1_FINAL'!G45+'[2]Task 3-2_FINAL'!G45+'[2]Task 3-3_FINAL'!G45+'[2]Task 3-4_FINAL'!G45+'[2]Task 3-5'!G45+'[2]Task 2-2'!G45+'[2]Task 2-3'!G45+'[2]Task 2-4'!G45+'[2]Task 2-5'!G45</f>
        <v>0</v>
      </c>
      <c r="H45" s="69">
        <f>'[2]Task 1-1_FINAL'!H45+'[2]Task 1-2'!H45+'[2]Task 2-1_FINAL'!H45+'[2]Task 3-1_FINAL'!H45+'[2]Task 3-2_FINAL'!H45+'[2]Task 3-3_FINAL'!H45+'[2]Task 3-4_FINAL'!H45+'[2]Task 3-5'!H45+'[2]Task 2-2'!H45+'[2]Task 2-3'!H45+'[2]Task 2-4'!H45+'[2]Task 2-5'!H45</f>
        <v>0</v>
      </c>
      <c r="I45" s="252">
        <v>0</v>
      </c>
      <c r="J45" s="103">
        <f t="shared" si="4"/>
        <v>0</v>
      </c>
      <c r="K45" s="103">
        <v>0</v>
      </c>
      <c r="L45" s="103">
        <v>0</v>
      </c>
      <c r="N45" s="175">
        <v>0</v>
      </c>
      <c r="O45" s="14">
        <f t="shared" si="3"/>
        <v>0</v>
      </c>
    </row>
    <row r="46" spans="1:16" s="15" customFormat="1" ht="12.75" customHeight="1" x14ac:dyDescent="0.4">
      <c r="A46" s="260" t="str">
        <f>'CONTRACT TOTAL'!A46:B46</f>
        <v>Position Title (Employee Classification) 8</v>
      </c>
      <c r="B46" s="260"/>
      <c r="C46" s="103">
        <v>0</v>
      </c>
      <c r="D46" s="60">
        <v>0</v>
      </c>
      <c r="E46" s="234">
        <f>C46+'[1]Task 1-2'!E46</f>
        <v>0</v>
      </c>
      <c r="F46" s="234">
        <f>D46+'[1]Task 1-2'!F46</f>
        <v>0</v>
      </c>
      <c r="G46" s="69">
        <f>'[2]Task 1-1_FINAL'!G46+'[2]Task 1-2'!G46+'[2]Task 2-1_FINAL'!G46+'[2]Task 3-1_FINAL'!G46+'[2]Task 3-2_FINAL'!G46+'[2]Task 3-3_FINAL'!G46+'[2]Task 3-4_FINAL'!G46+'[2]Task 3-5'!G46+'[2]Task 2-2'!G46+'[2]Task 2-3'!G46+'[2]Task 2-4'!G46+'[2]Task 2-5'!G46</f>
        <v>0</v>
      </c>
      <c r="H46" s="69">
        <f>'[2]Task 1-1_FINAL'!H46+'[2]Task 1-2'!H46+'[2]Task 2-1_FINAL'!H46+'[2]Task 3-1_FINAL'!H46+'[2]Task 3-2_FINAL'!H46+'[2]Task 3-3_FINAL'!H46+'[2]Task 3-4_FINAL'!H46+'[2]Task 3-5'!H46+'[2]Task 2-2'!H46+'[2]Task 2-3'!H46+'[2]Task 2-4'!H46+'[2]Task 2-5'!H46</f>
        <v>0</v>
      </c>
      <c r="I46" s="252">
        <v>0</v>
      </c>
      <c r="J46" s="103">
        <f t="shared" si="4"/>
        <v>0</v>
      </c>
      <c r="K46" s="103">
        <v>0</v>
      </c>
      <c r="L46" s="103">
        <v>0</v>
      </c>
      <c r="N46" s="175">
        <v>0</v>
      </c>
      <c r="O46" s="14">
        <f t="shared" si="3"/>
        <v>0</v>
      </c>
    </row>
    <row r="47" spans="1:16" s="15" customFormat="1" ht="12.75" customHeight="1" x14ac:dyDescent="0.4">
      <c r="A47" s="260" t="str">
        <f>'CONTRACT TOTAL'!A47:B47</f>
        <v>Position Title (Employee Classification) 9</v>
      </c>
      <c r="B47" s="260"/>
      <c r="C47" s="103">
        <v>0</v>
      </c>
      <c r="D47" s="60">
        <v>0</v>
      </c>
      <c r="E47" s="234">
        <f>C47+'[1]Task 1-2'!E47</f>
        <v>0</v>
      </c>
      <c r="F47" s="234">
        <f>D47+'[1]Task 1-2'!F47</f>
        <v>0</v>
      </c>
      <c r="G47" s="69">
        <f>'[2]Task 1-1_FINAL'!G47+'[2]Task 1-2'!G47+'[2]Task 2-1_FINAL'!G47+'[2]Task 3-1_FINAL'!G47+'[2]Task 3-2_FINAL'!G47+'[2]Task 3-3_FINAL'!G47+'[2]Task 3-4_FINAL'!G47+'[2]Task 3-5'!G47+'[2]Task 2-2'!G47+'[2]Task 2-3'!G47+'[2]Task 2-4'!G47+'[2]Task 2-5'!G47</f>
        <v>0</v>
      </c>
      <c r="H47" s="69">
        <f>'[2]Task 1-1_FINAL'!H47+'[2]Task 1-2'!H47+'[2]Task 2-1_FINAL'!H47+'[2]Task 3-1_FINAL'!H47+'[2]Task 3-2_FINAL'!H47+'[2]Task 3-3_FINAL'!H47+'[2]Task 3-4_FINAL'!H47+'[2]Task 3-5'!H47+'[2]Task 2-2'!H47+'[2]Task 2-3'!H47+'[2]Task 2-4'!H47+'[2]Task 2-5'!H47</f>
        <v>0</v>
      </c>
      <c r="I47" s="252">
        <v>0</v>
      </c>
      <c r="J47" s="103">
        <f t="shared" si="4"/>
        <v>0</v>
      </c>
      <c r="K47" s="103">
        <v>0</v>
      </c>
      <c r="L47" s="103">
        <v>0</v>
      </c>
      <c r="N47" s="175">
        <v>0</v>
      </c>
      <c r="O47" s="14">
        <f t="shared" si="3"/>
        <v>0</v>
      </c>
    </row>
    <row r="48" spans="1:16" s="15" customFormat="1" ht="12.75" customHeight="1" x14ac:dyDescent="0.4">
      <c r="A48" s="260" t="str">
        <f>'CONTRACT TOTAL'!A48:B48</f>
        <v>Position Title (Employee Classification) 10</v>
      </c>
      <c r="B48" s="260"/>
      <c r="C48" s="103">
        <v>0</v>
      </c>
      <c r="D48" s="60">
        <v>0</v>
      </c>
      <c r="E48" s="234">
        <f>C48+'[1]Task 1-2'!E48</f>
        <v>0</v>
      </c>
      <c r="F48" s="234">
        <f>D48+'[1]Task 1-2'!F48</f>
        <v>0</v>
      </c>
      <c r="G48" s="69">
        <f>'[2]Task 1-1_FINAL'!G48+'[2]Task 1-2'!G48+'[2]Task 2-1_FINAL'!G48+'[2]Task 3-1_FINAL'!G48+'[2]Task 3-2_FINAL'!G48+'[2]Task 3-3_FINAL'!G48+'[2]Task 3-4_FINAL'!G48+'[2]Task 3-5'!G48+'[2]Task 2-2'!G48+'[2]Task 2-3'!G48+'[2]Task 2-4'!G48+'[2]Task 2-5'!G48</f>
        <v>0</v>
      </c>
      <c r="H48" s="69">
        <f>'[2]Task 1-1_FINAL'!H48+'[2]Task 1-2'!H48+'[2]Task 2-1_FINAL'!H48+'[2]Task 3-1_FINAL'!H48+'[2]Task 3-2_FINAL'!H48+'[2]Task 3-3_FINAL'!H48+'[2]Task 3-4_FINAL'!H48+'[2]Task 3-5'!H48+'[2]Task 2-2'!H48+'[2]Task 2-3'!H48+'[2]Task 2-4'!H48+'[2]Task 2-5'!H48</f>
        <v>0</v>
      </c>
      <c r="I48" s="252">
        <v>0</v>
      </c>
      <c r="J48" s="103">
        <f t="shared" si="4"/>
        <v>0</v>
      </c>
      <c r="K48" s="103">
        <v>0</v>
      </c>
      <c r="L48" s="103">
        <v>0</v>
      </c>
      <c r="N48" s="175">
        <v>0</v>
      </c>
      <c r="O48" s="14">
        <f t="shared" si="3"/>
        <v>0</v>
      </c>
    </row>
    <row r="49" spans="1:18" s="15" customFormat="1" ht="12.75" customHeight="1" x14ac:dyDescent="0.4">
      <c r="A49" s="260" t="str">
        <f>'CONTRACT TOTAL'!A49:B49</f>
        <v>Position Title (Employee Classification) 11</v>
      </c>
      <c r="B49" s="260"/>
      <c r="C49" s="103">
        <v>0</v>
      </c>
      <c r="D49" s="60">
        <v>0</v>
      </c>
      <c r="E49" s="234">
        <f>C49+'[1]Task 1-2'!E49</f>
        <v>0</v>
      </c>
      <c r="F49" s="234">
        <f>D49+'[1]Task 1-2'!F49</f>
        <v>0</v>
      </c>
      <c r="G49" s="69">
        <f>'[2]Task 1-1_FINAL'!G49+'[2]Task 1-2'!G49+'[2]Task 2-1_FINAL'!G49+'[2]Task 3-1_FINAL'!G49+'[2]Task 3-2_FINAL'!G49+'[2]Task 3-3_FINAL'!G49+'[2]Task 3-4_FINAL'!G49+'[2]Task 3-5'!G49+'[2]Task 2-2'!G49+'[2]Task 2-3'!G49+'[2]Task 2-4'!G49+'[2]Task 2-5'!G49</f>
        <v>0</v>
      </c>
      <c r="H49" s="69">
        <f>'[2]Task 1-1_FINAL'!H49+'[2]Task 1-2'!H49+'[2]Task 2-1_FINAL'!H49+'[2]Task 3-1_FINAL'!H49+'[2]Task 3-2_FINAL'!H49+'[2]Task 3-3_FINAL'!H49+'[2]Task 3-4_FINAL'!H49+'[2]Task 3-5'!H49+'[2]Task 2-2'!H49+'[2]Task 2-3'!H49+'[2]Task 2-4'!H49+'[2]Task 2-5'!H49</f>
        <v>0</v>
      </c>
      <c r="I49" s="252">
        <v>0</v>
      </c>
      <c r="J49" s="103">
        <f t="shared" si="4"/>
        <v>0</v>
      </c>
      <c r="K49" s="103">
        <v>0</v>
      </c>
      <c r="L49" s="103">
        <v>0</v>
      </c>
      <c r="N49" s="175">
        <v>0</v>
      </c>
      <c r="O49" s="14">
        <f t="shared" si="3"/>
        <v>0</v>
      </c>
      <c r="P49" s="29"/>
    </row>
    <row r="50" spans="1:18" s="15" customFormat="1" ht="12.75" customHeight="1" x14ac:dyDescent="0.4">
      <c r="A50" s="260" t="str">
        <f>'CONTRACT TOTAL'!A50:B50</f>
        <v>Position Title (Employee Classification) 12</v>
      </c>
      <c r="B50" s="260"/>
      <c r="C50" s="103">
        <v>0</v>
      </c>
      <c r="D50" s="60">
        <v>0</v>
      </c>
      <c r="E50" s="234">
        <f>C50+'[1]Task 1-2'!E50</f>
        <v>0</v>
      </c>
      <c r="F50" s="234">
        <f>D50+'[1]Task 1-2'!F50</f>
        <v>0</v>
      </c>
      <c r="G50" s="69">
        <f>'[2]Task 1-1_FINAL'!G50+'[2]Task 1-2'!G50+'[2]Task 2-1_FINAL'!G50+'[2]Task 3-1_FINAL'!G50+'[2]Task 3-2_FINAL'!G50+'[2]Task 3-3_FINAL'!G50+'[2]Task 3-4_FINAL'!G50+'[2]Task 3-5'!G50+'[2]Task 2-2'!G50+'[2]Task 2-3'!G50+'[2]Task 2-4'!G50+'[2]Task 2-5'!G50</f>
        <v>0</v>
      </c>
      <c r="H50" s="69">
        <f>'[2]Task 1-1_FINAL'!H50+'[2]Task 1-2'!H50+'[2]Task 2-1_FINAL'!H50+'[2]Task 3-1_FINAL'!H50+'[2]Task 3-2_FINAL'!H50+'[2]Task 3-3_FINAL'!H50+'[2]Task 3-4_FINAL'!H50+'[2]Task 3-5'!H50+'[2]Task 2-2'!H50+'[2]Task 2-3'!H50+'[2]Task 2-4'!H50+'[2]Task 2-5'!H50</f>
        <v>0</v>
      </c>
      <c r="I50" s="252">
        <v>0</v>
      </c>
      <c r="J50" s="103">
        <f t="shared" si="4"/>
        <v>0</v>
      </c>
      <c r="K50" s="103">
        <v>0</v>
      </c>
      <c r="L50" s="103">
        <v>0</v>
      </c>
      <c r="N50" s="175">
        <v>0</v>
      </c>
      <c r="O50" s="14">
        <f t="shared" si="3"/>
        <v>0</v>
      </c>
      <c r="P50" s="29"/>
    </row>
    <row r="51" spans="1:18" s="15" customFormat="1" ht="12.75" customHeight="1" x14ac:dyDescent="0.4">
      <c r="A51" s="260" t="str">
        <f>'CONTRACT TOTAL'!A51:B51</f>
        <v>Position Title (Employee Classification) 13</v>
      </c>
      <c r="B51" s="260"/>
      <c r="C51" s="103">
        <v>0</v>
      </c>
      <c r="D51" s="60">
        <v>0</v>
      </c>
      <c r="E51" s="234">
        <f>C51+'[1]Task 1-2'!E51</f>
        <v>0</v>
      </c>
      <c r="F51" s="234">
        <f>D51+'[1]Task 1-2'!F51</f>
        <v>0</v>
      </c>
      <c r="G51" s="69">
        <f>'[2]Task 1-1_FINAL'!G51+'[2]Task 1-2'!G51+'[2]Task 2-1_FINAL'!G51+'[2]Task 3-1_FINAL'!G51+'[2]Task 3-2_FINAL'!G51+'[2]Task 3-3_FINAL'!G51+'[2]Task 3-4_FINAL'!G51+'[2]Task 3-5'!G51+'[2]Task 2-2'!G51+'[2]Task 2-3'!G51+'[2]Task 2-4'!G51+'[2]Task 2-5'!G51</f>
        <v>0</v>
      </c>
      <c r="H51" s="69">
        <f>'[2]Task 1-1_FINAL'!H51+'[2]Task 1-2'!H51+'[2]Task 2-1_FINAL'!H51+'[2]Task 3-1_FINAL'!H51+'[2]Task 3-2_FINAL'!H51+'[2]Task 3-3_FINAL'!H51+'[2]Task 3-4_FINAL'!H51+'[2]Task 3-5'!H51+'[2]Task 2-2'!H51+'[2]Task 2-3'!H51+'[2]Task 2-4'!H51+'[2]Task 2-5'!H51</f>
        <v>0</v>
      </c>
      <c r="I51" s="252">
        <v>0</v>
      </c>
      <c r="J51" s="103">
        <f t="shared" si="4"/>
        <v>0</v>
      </c>
      <c r="K51" s="103">
        <v>0</v>
      </c>
      <c r="L51" s="103">
        <v>0</v>
      </c>
      <c r="N51" s="175">
        <v>0</v>
      </c>
      <c r="O51" s="14">
        <f t="shared" si="3"/>
        <v>0</v>
      </c>
      <c r="P51" s="29"/>
    </row>
    <row r="52" spans="1:18" s="15" customFormat="1" ht="12.75" customHeight="1" x14ac:dyDescent="0.4">
      <c r="A52" s="260" t="str">
        <f>'CONTRACT TOTAL'!A52:B52</f>
        <v>Position Title (Employee Classification) 14</v>
      </c>
      <c r="B52" s="260"/>
      <c r="C52" s="60">
        <v>0</v>
      </c>
      <c r="D52" s="60">
        <v>0</v>
      </c>
      <c r="E52" s="234">
        <f>C52+'[1]Task 1-2'!E52</f>
        <v>0</v>
      </c>
      <c r="F52" s="234">
        <f>D52+'[1]Task 1-2'!F52</f>
        <v>0</v>
      </c>
      <c r="G52" s="69">
        <f>'[2]Task 1-1_FINAL'!G52+'[2]Task 1-2'!G52+'[2]Task 2-1_FINAL'!G52+'[2]Task 3-1_FINAL'!G52+'[2]Task 3-2_FINAL'!G52+'[2]Task 3-3_FINAL'!G52+'[2]Task 3-4_FINAL'!G52+'[2]Task 3-5'!G52+'[2]Task 2-2'!G52+'[2]Task 2-3'!G52+'[2]Task 2-4'!G52+'[2]Task 2-5'!G52</f>
        <v>0</v>
      </c>
      <c r="H52" s="69">
        <f>'[2]Task 1-1_FINAL'!H52+'[2]Task 1-2'!H52+'[2]Task 2-1_FINAL'!H52+'[2]Task 3-1_FINAL'!H52+'[2]Task 3-2_FINAL'!H52+'[2]Task 3-3_FINAL'!H52+'[2]Task 3-4_FINAL'!H52+'[2]Task 3-5'!H52+'[2]Task 2-2'!H52+'[2]Task 2-3'!H52+'[2]Task 2-4'!H52+'[2]Task 2-5'!H52</f>
        <v>0</v>
      </c>
      <c r="I52" s="252">
        <v>0</v>
      </c>
      <c r="J52" s="134">
        <f t="shared" si="4"/>
        <v>0</v>
      </c>
      <c r="K52" s="134">
        <v>0</v>
      </c>
      <c r="L52" s="134">
        <v>0</v>
      </c>
      <c r="N52" s="175">
        <v>0</v>
      </c>
      <c r="O52" s="14">
        <f t="shared" si="3"/>
        <v>0</v>
      </c>
      <c r="P52" s="29"/>
    </row>
    <row r="53" spans="1:18" s="15" customFormat="1" ht="12.75" customHeight="1" x14ac:dyDescent="0.4">
      <c r="A53" s="260" t="str">
        <f>'CONTRACT TOTAL'!A53:B53</f>
        <v>Position Title (Employee Classification) 15</v>
      </c>
      <c r="B53" s="260"/>
      <c r="C53" s="60">
        <v>0</v>
      </c>
      <c r="D53" s="60">
        <v>0</v>
      </c>
      <c r="E53" s="234">
        <f>C53+'[1]Task 1-2'!E53</f>
        <v>0</v>
      </c>
      <c r="F53" s="234">
        <f>D53+'[1]Task 1-2'!F53</f>
        <v>0</v>
      </c>
      <c r="G53" s="69">
        <f>'[2]Task 1-1_FINAL'!G53+'[2]Task 1-2'!G53+'[2]Task 2-1_FINAL'!G53+'[2]Task 3-1_FINAL'!G53+'[2]Task 3-2_FINAL'!G53+'[2]Task 3-3_FINAL'!G53+'[2]Task 3-4_FINAL'!G53+'[2]Task 3-5'!G53+'[2]Task 2-2'!G53+'[2]Task 2-3'!G53+'[2]Task 2-4'!G53+'[2]Task 2-5'!G53</f>
        <v>0</v>
      </c>
      <c r="H53" s="69">
        <f>'[2]Task 1-1_FINAL'!H53+'[2]Task 1-2'!H53+'[2]Task 2-1_FINAL'!H53+'[2]Task 3-1_FINAL'!H53+'[2]Task 3-2_FINAL'!H53+'[2]Task 3-3_FINAL'!H53+'[2]Task 3-4_FINAL'!H53+'[2]Task 3-5'!H53+'[2]Task 2-2'!H53+'[2]Task 2-3'!H53+'[2]Task 2-4'!H53+'[2]Task 2-5'!H53</f>
        <v>0</v>
      </c>
      <c r="I53" s="252">
        <v>0</v>
      </c>
      <c r="J53" s="134">
        <f t="shared" si="4"/>
        <v>0</v>
      </c>
      <c r="K53" s="134">
        <v>0</v>
      </c>
      <c r="L53" s="134">
        <v>0</v>
      </c>
      <c r="N53" s="175">
        <v>0</v>
      </c>
      <c r="O53" s="14">
        <f t="shared" si="3"/>
        <v>0</v>
      </c>
      <c r="P53" s="29"/>
    </row>
    <row r="54" spans="1:18" s="15" customFormat="1" ht="12.75" customHeight="1" x14ac:dyDescent="0.4">
      <c r="A54" s="260" t="str">
        <f>'CONTRACT TOTAL'!A54:B54</f>
        <v>Position Title (Employee Classification) 16</v>
      </c>
      <c r="B54" s="260"/>
      <c r="C54" s="60">
        <v>0</v>
      </c>
      <c r="D54" s="60">
        <v>0</v>
      </c>
      <c r="E54" s="234">
        <f>C54+'[1]Task 1-2'!E54</f>
        <v>0</v>
      </c>
      <c r="F54" s="234">
        <f>D54+'[1]Task 1-2'!F54</f>
        <v>0</v>
      </c>
      <c r="G54" s="69">
        <f>'[2]Task 1-1_FINAL'!G54+'[2]Task 1-2'!G54+'[2]Task 2-1_FINAL'!G54+'[2]Task 3-1_FINAL'!G54+'[2]Task 3-2_FINAL'!G54+'[2]Task 3-3_FINAL'!G54+'[2]Task 3-4_FINAL'!G54+'[2]Task 3-5'!G54+'[2]Task 2-2'!G54+'[2]Task 2-3'!G54+'[2]Task 2-4'!G54+'[2]Task 2-5'!G54</f>
        <v>0</v>
      </c>
      <c r="H54" s="69">
        <f>'[2]Task 1-1_FINAL'!H54+'[2]Task 1-2'!H54+'[2]Task 2-1_FINAL'!H54+'[2]Task 3-1_FINAL'!H54+'[2]Task 3-2_FINAL'!H54+'[2]Task 3-3_FINAL'!H54+'[2]Task 3-4_FINAL'!H54+'[2]Task 3-5'!H54+'[2]Task 2-2'!H54+'[2]Task 2-3'!H54+'[2]Task 2-4'!H54+'[2]Task 2-5'!H54</f>
        <v>0</v>
      </c>
      <c r="I54" s="252">
        <v>0</v>
      </c>
      <c r="J54" s="147">
        <f t="shared" si="4"/>
        <v>0</v>
      </c>
      <c r="K54" s="147">
        <v>0</v>
      </c>
      <c r="L54" s="147">
        <v>0</v>
      </c>
      <c r="N54" s="175">
        <v>0</v>
      </c>
      <c r="O54" s="14">
        <f t="shared" si="3"/>
        <v>0</v>
      </c>
      <c r="P54" s="29"/>
    </row>
    <row r="55" spans="1:18" s="15" customFormat="1" ht="12.75" customHeight="1" x14ac:dyDescent="0.4">
      <c r="A55" s="260" t="str">
        <f>'CONTRACT TOTAL'!A55:B55</f>
        <v>Position Title (Employee Classification) 17</v>
      </c>
      <c r="B55" s="260"/>
      <c r="C55" s="60">
        <v>0</v>
      </c>
      <c r="D55" s="60">
        <v>0</v>
      </c>
      <c r="E55" s="234">
        <f>C55+'[1]Task 1-2'!E55</f>
        <v>0</v>
      </c>
      <c r="F55" s="234">
        <f>D55+'[1]Task 1-2'!F55</f>
        <v>0</v>
      </c>
      <c r="G55" s="69">
        <f>'[2]Task 1-1_FINAL'!G55+'[2]Task 1-2'!G55+'[2]Task 2-1_FINAL'!G55+'[2]Task 3-1_FINAL'!G55+'[2]Task 3-2_FINAL'!G55+'[2]Task 3-3_FINAL'!G55+'[2]Task 3-4_FINAL'!G55+'[2]Task 3-5'!G55+'[2]Task 2-2'!G55+'[2]Task 2-3'!G55+'[2]Task 2-4'!G55+'[2]Task 2-5'!G55</f>
        <v>0</v>
      </c>
      <c r="H55" s="69">
        <f>'[2]Task 1-1_FINAL'!H55+'[2]Task 1-2'!H55+'[2]Task 2-1_FINAL'!H55+'[2]Task 3-1_FINAL'!H55+'[2]Task 3-2_FINAL'!H55+'[2]Task 3-3_FINAL'!H55+'[2]Task 3-4_FINAL'!H55+'[2]Task 3-5'!H55+'[2]Task 2-2'!H55+'[2]Task 2-3'!H55+'[2]Task 2-4'!H55+'[2]Task 2-5'!H55</f>
        <v>0</v>
      </c>
      <c r="I55" s="252">
        <v>0</v>
      </c>
      <c r="J55" s="147">
        <f t="shared" si="4"/>
        <v>0</v>
      </c>
      <c r="K55" s="147">
        <v>0</v>
      </c>
      <c r="L55" s="147">
        <v>0</v>
      </c>
      <c r="N55" s="175">
        <v>0</v>
      </c>
      <c r="O55" s="14">
        <f t="shared" si="3"/>
        <v>0</v>
      </c>
      <c r="P55" s="29"/>
    </row>
    <row r="56" spans="1:18" s="15" customFormat="1" ht="12.75" customHeight="1" x14ac:dyDescent="0.4">
      <c r="A56" s="260" t="str">
        <f>'CONTRACT TOTAL'!A56:B56</f>
        <v>Position Title (Employee Classification) 18</v>
      </c>
      <c r="B56" s="260"/>
      <c r="C56" s="60">
        <v>0</v>
      </c>
      <c r="D56" s="60">
        <v>0</v>
      </c>
      <c r="E56" s="234">
        <f>C56+'[1]Task 1-2'!E56</f>
        <v>0</v>
      </c>
      <c r="F56" s="234">
        <f>D56+'[1]Task 1-2'!F56</f>
        <v>0</v>
      </c>
      <c r="G56" s="69">
        <f>'[2]Task 1-1_FINAL'!G56+'[2]Task 1-2'!G56+'[2]Task 2-1_FINAL'!G56+'[2]Task 3-1_FINAL'!G56+'[2]Task 3-2_FINAL'!G56+'[2]Task 3-3_FINAL'!G56+'[2]Task 3-4_FINAL'!G56+'[2]Task 3-5'!G56+'[2]Task 2-2'!G56+'[2]Task 2-3'!G56+'[2]Task 2-4'!G56+'[2]Task 2-5'!G56</f>
        <v>0</v>
      </c>
      <c r="H56" s="69">
        <f>'[2]Task 1-1_FINAL'!H56+'[2]Task 1-2'!H56+'[2]Task 2-1_FINAL'!H56+'[2]Task 3-1_FINAL'!H56+'[2]Task 3-2_FINAL'!H56+'[2]Task 3-3_FINAL'!H56+'[2]Task 3-4_FINAL'!H56+'[2]Task 3-5'!H56+'[2]Task 2-2'!H56+'[2]Task 2-3'!H56+'[2]Task 2-4'!H56+'[2]Task 2-5'!H56</f>
        <v>0</v>
      </c>
      <c r="I56" s="252">
        <v>0</v>
      </c>
      <c r="J56" s="124">
        <v>0</v>
      </c>
      <c r="K56" s="124">
        <v>0</v>
      </c>
      <c r="L56" s="124">
        <v>0</v>
      </c>
      <c r="N56" s="175">
        <v>0</v>
      </c>
      <c r="O56" s="14">
        <f t="shared" si="3"/>
        <v>0</v>
      </c>
      <c r="P56" s="29"/>
    </row>
    <row r="57" spans="1:18" s="15" customFormat="1" ht="12.75" x14ac:dyDescent="0.4">
      <c r="A57" s="259" t="s">
        <v>47</v>
      </c>
      <c r="B57" s="259"/>
      <c r="C57" s="90">
        <f>SUM(C39:C56)</f>
        <v>0</v>
      </c>
      <c r="D57" s="90">
        <f t="shared" ref="D57:L57" si="5">SUM(D39:D56)</f>
        <v>0</v>
      </c>
      <c r="E57" s="90">
        <f t="shared" si="5"/>
        <v>131.5</v>
      </c>
      <c r="F57" s="90">
        <f t="shared" si="5"/>
        <v>352</v>
      </c>
      <c r="G57" s="184">
        <f>SUM(G39:G56)</f>
        <v>0</v>
      </c>
      <c r="H57" s="184">
        <f>SUM(H39:H56)</f>
        <v>0</v>
      </c>
      <c r="I57" s="90">
        <f t="shared" si="5"/>
        <v>0</v>
      </c>
      <c r="J57" s="90">
        <f t="shared" si="5"/>
        <v>131.5</v>
      </c>
      <c r="K57" s="90">
        <f t="shared" si="5"/>
        <v>704</v>
      </c>
      <c r="L57" s="90">
        <f t="shared" si="5"/>
        <v>0</v>
      </c>
      <c r="N57" s="177">
        <v>0</v>
      </c>
      <c r="O57" s="90">
        <f>SUM(O39:O56)</f>
        <v>0</v>
      </c>
    </row>
    <row r="58" spans="1:18" s="15" customFormat="1" ht="12.75" x14ac:dyDescent="0.4">
      <c r="A58" s="260"/>
      <c r="B58" s="260"/>
      <c r="C58" s="103"/>
      <c r="D58" s="103"/>
      <c r="E58" s="103"/>
      <c r="F58" s="103"/>
      <c r="G58" s="181"/>
      <c r="H58" s="181"/>
      <c r="I58" s="103"/>
      <c r="J58" s="103"/>
      <c r="K58" s="103"/>
      <c r="L58" s="103"/>
      <c r="N58" s="175"/>
      <c r="O58" s="14"/>
    </row>
    <row r="59" spans="1:18" s="15" customFormat="1" x14ac:dyDescent="0.4">
      <c r="A59" s="265" t="s">
        <v>49</v>
      </c>
      <c r="B59" s="265"/>
      <c r="C59" s="103"/>
      <c r="D59" s="103"/>
      <c r="E59" s="62"/>
      <c r="F59" s="62"/>
      <c r="G59" s="181"/>
      <c r="H59" s="181"/>
      <c r="I59" s="103"/>
      <c r="J59" s="103"/>
      <c r="K59" s="103"/>
      <c r="L59" s="103"/>
      <c r="N59" s="175"/>
      <c r="O59" s="14"/>
    </row>
    <row r="60" spans="1:18" s="15" customFormat="1" ht="12.75" customHeight="1" x14ac:dyDescent="0.4">
      <c r="A60" s="260" t="str">
        <f>'CONTRACT TOTAL'!A60:B60</f>
        <v>Position Title (Employee Classification) 1</v>
      </c>
      <c r="B60" s="260"/>
      <c r="C60" s="83">
        <v>4484.78</v>
      </c>
      <c r="D60" s="231">
        <v>2803</v>
      </c>
      <c r="E60" s="219">
        <f>C60+'[1]Task 1-2'!E60</f>
        <v>174382.18000000002</v>
      </c>
      <c r="F60" s="219">
        <f>D60+'[1]Task 1-2'!F60</f>
        <v>195251</v>
      </c>
      <c r="G60" s="241">
        <v>0</v>
      </c>
      <c r="H60" s="241">
        <v>0</v>
      </c>
      <c r="I60" s="241">
        <v>0</v>
      </c>
      <c r="J60" s="83">
        <f t="shared" ref="J60:J76" si="6">E60+G60+H60+I60</f>
        <v>174382.18000000002</v>
      </c>
      <c r="K60" s="83">
        <v>208497</v>
      </c>
      <c r="L60" s="83">
        <v>0</v>
      </c>
      <c r="N60" s="231">
        <v>2803</v>
      </c>
      <c r="O60" s="18">
        <f t="shared" ref="O60:O77" si="7">C60-N60</f>
        <v>1681.7799999999997</v>
      </c>
      <c r="P60" s="45"/>
      <c r="R60" s="45"/>
    </row>
    <row r="61" spans="1:18" s="15" customFormat="1" ht="12.75" customHeight="1" x14ac:dyDescent="0.4">
      <c r="A61" s="260" t="str">
        <f>'CONTRACT TOTAL'!A61:B61</f>
        <v>Position Title (Employee Classification) 2</v>
      </c>
      <c r="B61" s="260"/>
      <c r="C61" s="83">
        <v>7368.3</v>
      </c>
      <c r="D61" s="231">
        <v>7368</v>
      </c>
      <c r="E61" s="219">
        <f>C61+'[1]Task 1-2'!E61</f>
        <v>143523.72999999995</v>
      </c>
      <c r="F61" s="219">
        <f>D61+'[1]Task 1-2'!F61</f>
        <v>142999</v>
      </c>
      <c r="G61" s="241">
        <v>0</v>
      </c>
      <c r="H61" s="241">
        <v>0</v>
      </c>
      <c r="I61" s="241">
        <v>0</v>
      </c>
      <c r="J61" s="83">
        <f t="shared" si="6"/>
        <v>143523.72999999995</v>
      </c>
      <c r="K61" s="83">
        <v>144810</v>
      </c>
      <c r="L61" s="83">
        <v>0</v>
      </c>
      <c r="N61" s="231">
        <v>7368</v>
      </c>
      <c r="O61" s="18">
        <f t="shared" si="7"/>
        <v>0.3000000000001819</v>
      </c>
      <c r="P61" s="45"/>
      <c r="R61" s="45"/>
    </row>
    <row r="62" spans="1:18" s="15" customFormat="1" ht="12.75" customHeight="1" x14ac:dyDescent="0.4">
      <c r="A62" s="260" t="str">
        <f>'CONTRACT TOTAL'!A62:B62</f>
        <v>Position Title (Employee Classification) 3</v>
      </c>
      <c r="B62" s="260"/>
      <c r="C62" s="83">
        <v>5966.85</v>
      </c>
      <c r="D62" s="231">
        <v>5967</v>
      </c>
      <c r="E62" s="219">
        <f>C62+'[1]Task 1-2'!E62</f>
        <v>125373.47</v>
      </c>
      <c r="F62" s="219">
        <f>D62+'[1]Task 1-2'!F62</f>
        <v>126670</v>
      </c>
      <c r="G62" s="241">
        <v>0</v>
      </c>
      <c r="H62" s="241">
        <v>0</v>
      </c>
      <c r="I62" s="241">
        <v>0</v>
      </c>
      <c r="J62" s="83">
        <f t="shared" si="6"/>
        <v>125373.47</v>
      </c>
      <c r="K62" s="83">
        <v>130581</v>
      </c>
      <c r="L62" s="83">
        <v>0</v>
      </c>
      <c r="N62" s="231">
        <v>5967</v>
      </c>
      <c r="O62" s="18">
        <f t="shared" si="7"/>
        <v>-0.1499999999996362</v>
      </c>
      <c r="P62" s="45"/>
      <c r="R62" s="45"/>
    </row>
    <row r="63" spans="1:18" s="15" customFormat="1" ht="12.75" customHeight="1" x14ac:dyDescent="0.4">
      <c r="A63" s="260" t="str">
        <f>'CONTRACT TOTAL'!A63:B63</f>
        <v>Position Title (Employee Classification) 4</v>
      </c>
      <c r="B63" s="260"/>
      <c r="C63" s="83">
        <v>0</v>
      </c>
      <c r="D63" s="231">
        <v>0</v>
      </c>
      <c r="E63" s="219">
        <f>C63+'[1]Task 1-2'!E63</f>
        <v>0</v>
      </c>
      <c r="F63" s="219">
        <f>D63+'[1]Task 1-2'!F63</f>
        <v>4528</v>
      </c>
      <c r="G63" s="241">
        <v>0</v>
      </c>
      <c r="H63" s="241">
        <v>0</v>
      </c>
      <c r="I63" s="241">
        <v>0</v>
      </c>
      <c r="J63" s="83">
        <f t="shared" si="6"/>
        <v>0</v>
      </c>
      <c r="K63" s="83">
        <v>5384</v>
      </c>
      <c r="L63" s="83">
        <v>0</v>
      </c>
      <c r="N63" s="231">
        <v>0</v>
      </c>
      <c r="O63" s="18">
        <f t="shared" si="7"/>
        <v>0</v>
      </c>
      <c r="P63" s="45"/>
      <c r="R63" s="45"/>
    </row>
    <row r="64" spans="1:18" s="15" customFormat="1" ht="12.75" customHeight="1" x14ac:dyDescent="0.4">
      <c r="A64" s="260" t="str">
        <f>'CONTRACT TOTAL'!A64:B64</f>
        <v>Position Title (Employee Classification) 5</v>
      </c>
      <c r="B64" s="260"/>
      <c r="C64" s="83">
        <v>5350.95</v>
      </c>
      <c r="D64" s="231">
        <v>5187</v>
      </c>
      <c r="E64" s="219">
        <f>C64+'[1]Task 1-2'!E64</f>
        <v>113336.76000000001</v>
      </c>
      <c r="F64" s="219">
        <f>D64+'[1]Task 1-2'!F64</f>
        <v>108358</v>
      </c>
      <c r="G64" s="241">
        <v>0</v>
      </c>
      <c r="H64" s="241">
        <v>0</v>
      </c>
      <c r="I64" s="241">
        <v>0</v>
      </c>
      <c r="J64" s="83">
        <f t="shared" si="6"/>
        <v>113336.76000000001</v>
      </c>
      <c r="K64" s="83">
        <v>111558</v>
      </c>
      <c r="L64" s="83">
        <v>0</v>
      </c>
      <c r="N64" s="231">
        <v>5187</v>
      </c>
      <c r="O64" s="18">
        <f t="shared" si="7"/>
        <v>163.94999999999982</v>
      </c>
      <c r="P64" s="45"/>
      <c r="R64" s="45"/>
    </row>
    <row r="65" spans="1:18" s="15" customFormat="1" ht="12.75" customHeight="1" x14ac:dyDescent="0.4">
      <c r="A65" s="260" t="str">
        <f>'CONTRACT TOTAL'!A65:B65</f>
        <v>Position Title (Employee Classification) 6</v>
      </c>
      <c r="B65" s="260"/>
      <c r="C65" s="83">
        <v>2407.91</v>
      </c>
      <c r="D65" s="231">
        <v>2341</v>
      </c>
      <c r="E65" s="219">
        <f>C65+'[1]Task 1-2'!E65</f>
        <v>82334.090000000011</v>
      </c>
      <c r="F65" s="219">
        <f>D65+'[1]Task 1-2'!F65</f>
        <v>102624</v>
      </c>
      <c r="G65" s="241">
        <v>0</v>
      </c>
      <c r="H65" s="241">
        <v>0</v>
      </c>
      <c r="I65" s="241">
        <v>0</v>
      </c>
      <c r="J65" s="83">
        <f t="shared" si="6"/>
        <v>82334.090000000011</v>
      </c>
      <c r="K65" s="83">
        <v>111558</v>
      </c>
      <c r="L65" s="83">
        <v>0</v>
      </c>
      <c r="N65" s="231">
        <v>2341</v>
      </c>
      <c r="O65" s="18">
        <f t="shared" si="7"/>
        <v>66.909999999999854</v>
      </c>
      <c r="P65" s="45"/>
      <c r="R65" s="45"/>
    </row>
    <row r="66" spans="1:18" s="15" customFormat="1" ht="12.75" customHeight="1" x14ac:dyDescent="0.4">
      <c r="A66" s="260" t="str">
        <f>'CONTRACT TOTAL'!A66:B66</f>
        <v>Position Title (Employee Classification) 7</v>
      </c>
      <c r="B66" s="260"/>
      <c r="C66" s="83">
        <v>0</v>
      </c>
      <c r="D66" s="231">
        <v>0</v>
      </c>
      <c r="E66" s="219">
        <f>C66+'[1]Task 1-2'!E66</f>
        <v>1252.51</v>
      </c>
      <c r="F66" s="219">
        <f>D66+'[1]Task 1-2'!F66</f>
        <v>11240</v>
      </c>
      <c r="G66" s="241">
        <v>0</v>
      </c>
      <c r="H66" s="241">
        <v>0</v>
      </c>
      <c r="I66" s="241">
        <v>0</v>
      </c>
      <c r="J66" s="83">
        <f t="shared" si="6"/>
        <v>1252.51</v>
      </c>
      <c r="K66" s="83">
        <v>22482</v>
      </c>
      <c r="L66" s="83">
        <v>0</v>
      </c>
      <c r="N66" s="231">
        <v>0</v>
      </c>
      <c r="O66" s="18">
        <f t="shared" si="7"/>
        <v>0</v>
      </c>
      <c r="P66" s="45"/>
      <c r="Q66" s="29"/>
      <c r="R66" s="45"/>
    </row>
    <row r="67" spans="1:18" s="15" customFormat="1" ht="12.75" customHeight="1" x14ac:dyDescent="0.4">
      <c r="A67" s="260" t="str">
        <f>'CONTRACT TOTAL'!A67:B67</f>
        <v>Position Title (Employee Classification) 8</v>
      </c>
      <c r="B67" s="260"/>
      <c r="C67" s="83">
        <v>0</v>
      </c>
      <c r="D67" s="231">
        <v>0</v>
      </c>
      <c r="E67" s="219">
        <f>C67+'[1]Task 1-2'!E67</f>
        <v>0</v>
      </c>
      <c r="F67" s="219">
        <f>D67+'[1]Task 1-2'!F67</f>
        <v>0</v>
      </c>
      <c r="G67" s="241">
        <v>0</v>
      </c>
      <c r="H67" s="241">
        <v>0</v>
      </c>
      <c r="I67" s="241">
        <v>0</v>
      </c>
      <c r="J67" s="83">
        <f t="shared" si="6"/>
        <v>0</v>
      </c>
      <c r="K67" s="83">
        <v>0</v>
      </c>
      <c r="L67" s="83">
        <v>0</v>
      </c>
      <c r="N67" s="231">
        <v>0</v>
      </c>
      <c r="O67" s="18">
        <f t="shared" si="7"/>
        <v>0</v>
      </c>
      <c r="P67" s="45"/>
      <c r="R67" s="45"/>
    </row>
    <row r="68" spans="1:18" s="15" customFormat="1" ht="12.75" customHeight="1" x14ac:dyDescent="0.4">
      <c r="A68" s="260" t="str">
        <f>'CONTRACT TOTAL'!A68:B68</f>
        <v>Position Title (Employee Classification) 9</v>
      </c>
      <c r="B68" s="260"/>
      <c r="C68" s="83">
        <v>0</v>
      </c>
      <c r="D68" s="231">
        <v>0</v>
      </c>
      <c r="E68" s="219">
        <f>C68+'[1]Task 1-2'!E68</f>
        <v>0</v>
      </c>
      <c r="F68" s="219">
        <f>D68+'[1]Task 1-2'!F68</f>
        <v>0</v>
      </c>
      <c r="G68" s="241">
        <v>0</v>
      </c>
      <c r="H68" s="241">
        <v>0</v>
      </c>
      <c r="I68" s="241">
        <v>0</v>
      </c>
      <c r="J68" s="83">
        <f t="shared" si="6"/>
        <v>0</v>
      </c>
      <c r="K68" s="83">
        <v>0</v>
      </c>
      <c r="L68" s="83">
        <v>0</v>
      </c>
      <c r="N68" s="231">
        <v>0</v>
      </c>
      <c r="O68" s="18">
        <f t="shared" si="7"/>
        <v>0</v>
      </c>
      <c r="P68" s="45"/>
      <c r="R68" s="45"/>
    </row>
    <row r="69" spans="1:18" s="15" customFormat="1" ht="12.75" customHeight="1" x14ac:dyDescent="0.4">
      <c r="A69" s="260" t="str">
        <f>'CONTRACT TOTAL'!A69:B69</f>
        <v>Position Title (Employee Classification) 10</v>
      </c>
      <c r="B69" s="260"/>
      <c r="C69" s="83">
        <v>0</v>
      </c>
      <c r="D69" s="231">
        <v>0</v>
      </c>
      <c r="E69" s="219">
        <f>C69+'[1]Task 1-2'!E69</f>
        <v>0</v>
      </c>
      <c r="F69" s="219">
        <f>D69+'[1]Task 1-2'!F69</f>
        <v>0</v>
      </c>
      <c r="G69" s="241">
        <v>0</v>
      </c>
      <c r="H69" s="241">
        <v>0</v>
      </c>
      <c r="I69" s="241">
        <v>0</v>
      </c>
      <c r="J69" s="83">
        <f t="shared" si="6"/>
        <v>0</v>
      </c>
      <c r="K69" s="83">
        <v>0</v>
      </c>
      <c r="L69" s="83">
        <v>0</v>
      </c>
      <c r="N69" s="231">
        <v>0</v>
      </c>
      <c r="O69" s="18">
        <f t="shared" si="7"/>
        <v>0</v>
      </c>
      <c r="P69" s="45"/>
      <c r="R69" s="45"/>
    </row>
    <row r="70" spans="1:18" s="15" customFormat="1" ht="12.75" customHeight="1" x14ac:dyDescent="0.4">
      <c r="A70" s="260" t="str">
        <f>'CONTRACT TOTAL'!A70:B70</f>
        <v>Position Title (Employee Classification) 11</v>
      </c>
      <c r="B70" s="260"/>
      <c r="C70" s="83">
        <v>0</v>
      </c>
      <c r="D70" s="231">
        <v>0</v>
      </c>
      <c r="E70" s="219">
        <f>C70+'[1]Task 1-2'!E70</f>
        <v>98.72</v>
      </c>
      <c r="F70" s="219">
        <f>D70+'[1]Task 1-2'!F70</f>
        <v>0</v>
      </c>
      <c r="G70" s="241">
        <v>0</v>
      </c>
      <c r="H70" s="241">
        <v>0</v>
      </c>
      <c r="I70" s="241">
        <v>0</v>
      </c>
      <c r="J70" s="83">
        <f t="shared" si="6"/>
        <v>98.72</v>
      </c>
      <c r="K70" s="83">
        <v>0</v>
      </c>
      <c r="L70" s="83">
        <v>0</v>
      </c>
      <c r="N70" s="231">
        <v>0</v>
      </c>
      <c r="O70" s="18">
        <f t="shared" si="7"/>
        <v>0</v>
      </c>
      <c r="P70" s="45"/>
      <c r="R70" s="45"/>
    </row>
    <row r="71" spans="1:18" s="15" customFormat="1" ht="12.75" customHeight="1" x14ac:dyDescent="0.4">
      <c r="A71" s="260" t="str">
        <f>'CONTRACT TOTAL'!A71:B71</f>
        <v>Position Title (Employee Classification) 12</v>
      </c>
      <c r="B71" s="260"/>
      <c r="C71" s="83">
        <v>0</v>
      </c>
      <c r="D71" s="231">
        <v>0</v>
      </c>
      <c r="E71" s="219">
        <f>C71+'[1]Task 1-2'!E71</f>
        <v>3576.42</v>
      </c>
      <c r="F71" s="219">
        <f>D71+'[1]Task 1-2'!F71</f>
        <v>0</v>
      </c>
      <c r="G71" s="241">
        <v>0</v>
      </c>
      <c r="H71" s="241">
        <v>0</v>
      </c>
      <c r="I71" s="241">
        <v>0</v>
      </c>
      <c r="J71" s="83">
        <f t="shared" si="6"/>
        <v>3576.42</v>
      </c>
      <c r="K71" s="83">
        <v>0</v>
      </c>
      <c r="L71" s="83">
        <v>0</v>
      </c>
      <c r="N71" s="231">
        <v>0</v>
      </c>
      <c r="O71" s="18">
        <f t="shared" si="7"/>
        <v>0</v>
      </c>
      <c r="P71" s="45"/>
      <c r="R71" s="45"/>
    </row>
    <row r="72" spans="1:18" s="15" customFormat="1" ht="12.75" customHeight="1" x14ac:dyDescent="0.4">
      <c r="A72" s="260" t="str">
        <f>'CONTRACT TOTAL'!A72:B72</f>
        <v>Position Title (Employee Classification) 13</v>
      </c>
      <c r="B72" s="260"/>
      <c r="C72" s="83">
        <v>569.64</v>
      </c>
      <c r="D72" s="231">
        <v>463</v>
      </c>
      <c r="E72" s="219">
        <f>C72+'[1]Task 1-2'!E72</f>
        <v>5541.97</v>
      </c>
      <c r="F72" s="219">
        <f>D72+'[1]Task 1-2'!F72</f>
        <v>13095</v>
      </c>
      <c r="G72" s="241">
        <v>0</v>
      </c>
      <c r="H72" s="241">
        <v>0</v>
      </c>
      <c r="I72" s="241">
        <v>0</v>
      </c>
      <c r="J72" s="83">
        <f t="shared" si="6"/>
        <v>5541.97</v>
      </c>
      <c r="K72" s="83">
        <v>14045</v>
      </c>
      <c r="L72" s="83">
        <v>0</v>
      </c>
      <c r="N72" s="231">
        <v>463</v>
      </c>
      <c r="O72" s="18">
        <f t="shared" si="7"/>
        <v>106.63999999999999</v>
      </c>
      <c r="P72" s="45"/>
      <c r="R72" s="45"/>
    </row>
    <row r="73" spans="1:18" s="15" customFormat="1" ht="12.75" customHeight="1" x14ac:dyDescent="0.4">
      <c r="A73" s="260" t="str">
        <f>'CONTRACT TOTAL'!A73:B73</f>
        <v>Position Title (Employee Classification) 14</v>
      </c>
      <c r="B73" s="260"/>
      <c r="C73" s="83">
        <v>0</v>
      </c>
      <c r="D73" s="231">
        <v>0</v>
      </c>
      <c r="E73" s="219">
        <f>C73+'[1]Task 1-2'!E73</f>
        <v>524.27</v>
      </c>
      <c r="F73" s="219">
        <f>D73+'[1]Task 1-2'!F73</f>
        <v>0</v>
      </c>
      <c r="G73" s="241">
        <v>0</v>
      </c>
      <c r="H73" s="241">
        <v>0</v>
      </c>
      <c r="I73" s="241">
        <v>0</v>
      </c>
      <c r="J73" s="83">
        <f t="shared" si="6"/>
        <v>524.27</v>
      </c>
      <c r="K73" s="83">
        <v>0</v>
      </c>
      <c r="L73" s="83">
        <v>0</v>
      </c>
      <c r="N73" s="231">
        <v>0</v>
      </c>
      <c r="O73" s="18">
        <f t="shared" si="7"/>
        <v>0</v>
      </c>
      <c r="P73" s="45"/>
      <c r="R73" s="45"/>
    </row>
    <row r="74" spans="1:18" s="15" customFormat="1" ht="12.75" customHeight="1" x14ac:dyDescent="0.4">
      <c r="A74" s="260" t="str">
        <f>'CONTRACT TOTAL'!A74:B74</f>
        <v>Position Title (Employee Classification) 15</v>
      </c>
      <c r="B74" s="260"/>
      <c r="C74" s="83">
        <v>0</v>
      </c>
      <c r="D74" s="231">
        <v>0</v>
      </c>
      <c r="E74" s="219">
        <f>C74+'[1]Task 1-2'!E74</f>
        <v>337.89</v>
      </c>
      <c r="F74" s="219">
        <f>D74+'[1]Task 1-2'!F74</f>
        <v>0</v>
      </c>
      <c r="G74" s="241">
        <v>0</v>
      </c>
      <c r="H74" s="241">
        <v>0</v>
      </c>
      <c r="I74" s="241">
        <v>0</v>
      </c>
      <c r="J74" s="83">
        <f t="shared" si="6"/>
        <v>337.89</v>
      </c>
      <c r="K74" s="83">
        <v>0</v>
      </c>
      <c r="L74" s="83">
        <v>0</v>
      </c>
      <c r="N74" s="231">
        <v>0</v>
      </c>
      <c r="O74" s="18">
        <f t="shared" si="7"/>
        <v>0</v>
      </c>
      <c r="P74" s="45"/>
      <c r="R74" s="45"/>
    </row>
    <row r="75" spans="1:18" s="15" customFormat="1" ht="12.75" customHeight="1" x14ac:dyDescent="0.4">
      <c r="A75" s="260" t="str">
        <f>'CONTRACT TOTAL'!A75:B75</f>
        <v>Position Title (Employee Classification) 16</v>
      </c>
      <c r="B75" s="260"/>
      <c r="C75" s="83">
        <v>0</v>
      </c>
      <c r="D75" s="231">
        <v>0</v>
      </c>
      <c r="E75" s="219">
        <f>C75+'[1]Task 1-2'!E75</f>
        <v>1646.58</v>
      </c>
      <c r="F75" s="219">
        <f>D75+'[1]Task 1-2'!F75</f>
        <v>0</v>
      </c>
      <c r="G75" s="241">
        <v>0</v>
      </c>
      <c r="H75" s="241">
        <v>0</v>
      </c>
      <c r="I75" s="241">
        <v>0</v>
      </c>
      <c r="J75" s="83">
        <f t="shared" si="6"/>
        <v>1646.58</v>
      </c>
      <c r="K75" s="83">
        <v>0</v>
      </c>
      <c r="L75" s="83">
        <v>0</v>
      </c>
      <c r="N75" s="231">
        <v>0</v>
      </c>
      <c r="O75" s="18">
        <f t="shared" si="7"/>
        <v>0</v>
      </c>
      <c r="P75" s="45"/>
      <c r="R75" s="45"/>
    </row>
    <row r="76" spans="1:18" s="15" customFormat="1" ht="12.75" customHeight="1" x14ac:dyDescent="0.4">
      <c r="A76" s="260" t="str">
        <f>'CONTRACT TOTAL'!A76:B76</f>
        <v>Position Title (Employee Classification) 17</v>
      </c>
      <c r="B76" s="260"/>
      <c r="C76" s="83">
        <v>0</v>
      </c>
      <c r="D76" s="231">
        <v>0</v>
      </c>
      <c r="E76" s="219">
        <f>C76+'[1]Task 1-2'!E76</f>
        <v>0</v>
      </c>
      <c r="F76" s="219">
        <f>D76+'[1]Task 1-2'!F76</f>
        <v>0</v>
      </c>
      <c r="G76" s="241">
        <v>0</v>
      </c>
      <c r="H76" s="241">
        <v>0</v>
      </c>
      <c r="I76" s="241">
        <v>0</v>
      </c>
      <c r="J76" s="83">
        <f t="shared" si="6"/>
        <v>0</v>
      </c>
      <c r="K76" s="83">
        <v>0</v>
      </c>
      <c r="L76" s="83">
        <v>0</v>
      </c>
      <c r="N76" s="231">
        <v>0</v>
      </c>
      <c r="O76" s="18">
        <f t="shared" si="7"/>
        <v>0</v>
      </c>
      <c r="P76" s="45"/>
      <c r="R76" s="45"/>
    </row>
    <row r="77" spans="1:18" s="15" customFormat="1" ht="12.75" customHeight="1" x14ac:dyDescent="0.4">
      <c r="A77" s="260" t="str">
        <f>'CONTRACT TOTAL'!A77:B77</f>
        <v>Position Title (Employee Classification) 18</v>
      </c>
      <c r="B77" s="260"/>
      <c r="C77" s="83">
        <v>0</v>
      </c>
      <c r="D77" s="231">
        <v>0</v>
      </c>
      <c r="E77" s="219">
        <f>C77+'[1]Task 1-2'!E77</f>
        <v>0</v>
      </c>
      <c r="F77" s="219">
        <f>D77+'[1]Task 1-2'!F77</f>
        <v>0</v>
      </c>
      <c r="G77" s="241">
        <v>0</v>
      </c>
      <c r="H77" s="241">
        <v>0</v>
      </c>
      <c r="I77" s="241">
        <v>0</v>
      </c>
      <c r="J77" s="83">
        <v>0</v>
      </c>
      <c r="K77" s="83">
        <v>0</v>
      </c>
      <c r="L77" s="83">
        <v>0</v>
      </c>
      <c r="N77" s="231">
        <v>0</v>
      </c>
      <c r="O77" s="18">
        <f t="shared" si="7"/>
        <v>0</v>
      </c>
      <c r="P77" s="45"/>
      <c r="R77" s="45"/>
    </row>
    <row r="78" spans="1:18" s="15" customFormat="1" ht="12.75" x14ac:dyDescent="0.4">
      <c r="A78" s="259" t="s">
        <v>51</v>
      </c>
      <c r="B78" s="259"/>
      <c r="C78" s="89">
        <f>SUM(C60:C77)</f>
        <v>26148.43</v>
      </c>
      <c r="D78" s="89">
        <f t="shared" ref="D78:L78" si="8">SUM(D60:D77)</f>
        <v>24129</v>
      </c>
      <c r="E78" s="89">
        <f t="shared" si="8"/>
        <v>651928.59</v>
      </c>
      <c r="F78" s="89">
        <f t="shared" si="8"/>
        <v>704765</v>
      </c>
      <c r="G78" s="183">
        <f>SUM(G60:G77)</f>
        <v>0</v>
      </c>
      <c r="H78" s="183">
        <f>SUM(H60:H77)</f>
        <v>0</v>
      </c>
      <c r="I78" s="89">
        <f t="shared" si="8"/>
        <v>0</v>
      </c>
      <c r="J78" s="89">
        <f t="shared" si="8"/>
        <v>651928.59</v>
      </c>
      <c r="K78" s="89">
        <f t="shared" si="8"/>
        <v>748915</v>
      </c>
      <c r="L78" s="89">
        <f t="shared" si="8"/>
        <v>0</v>
      </c>
      <c r="N78" s="198">
        <f t="shared" ref="N78" si="9">SUM(N60:N77)</f>
        <v>24129</v>
      </c>
      <c r="O78" s="89">
        <f>SUM(O60:O77)</f>
        <v>2019.4299999999998</v>
      </c>
    </row>
    <row r="79" spans="1:18" s="15" customFormat="1" ht="12.75" x14ac:dyDescent="0.4">
      <c r="A79" s="267"/>
      <c r="B79" s="267"/>
      <c r="C79" s="103"/>
      <c r="D79" s="103"/>
      <c r="E79" s="103"/>
      <c r="F79" s="103"/>
      <c r="G79" s="181"/>
      <c r="H79" s="181"/>
      <c r="I79" s="103"/>
      <c r="J79" s="103"/>
      <c r="K79" s="103"/>
      <c r="L79" s="103"/>
      <c r="N79" s="175"/>
      <c r="O79" s="14"/>
    </row>
    <row r="80" spans="1:18" s="15" customFormat="1" x14ac:dyDescent="0.4">
      <c r="A80" s="265" t="s">
        <v>50</v>
      </c>
      <c r="B80" s="265"/>
      <c r="C80" s="103"/>
      <c r="D80" s="103"/>
      <c r="E80" s="103"/>
      <c r="F80" s="103"/>
      <c r="G80" s="181"/>
      <c r="H80" s="181"/>
      <c r="I80" s="103"/>
      <c r="J80" s="103"/>
      <c r="K80" s="103"/>
      <c r="L80" s="103"/>
      <c r="N80" s="175"/>
      <c r="O80" s="14"/>
    </row>
    <row r="81" spans="1:18" s="15" customFormat="1" ht="12.75" customHeight="1" x14ac:dyDescent="0.4">
      <c r="A81" s="260" t="str">
        <f>'CONTRACT TOTAL'!A81:B81</f>
        <v>Position Title (Employee Classification) 1</v>
      </c>
      <c r="B81" s="260"/>
      <c r="C81" s="83">
        <v>0</v>
      </c>
      <c r="D81" s="83">
        <v>0</v>
      </c>
      <c r="E81" s="219">
        <f>C81+'[1]Task 1-2'!E81</f>
        <v>0</v>
      </c>
      <c r="F81" s="219">
        <f>D81+'[1]Task 1-2'!F81</f>
        <v>0</v>
      </c>
      <c r="G81" s="241">
        <v>0</v>
      </c>
      <c r="H81" s="241">
        <v>0</v>
      </c>
      <c r="I81" s="241">
        <v>0</v>
      </c>
      <c r="J81" s="83">
        <f t="shared" ref="J81:J97" si="10">E81+G81+H81+I81</f>
        <v>0</v>
      </c>
      <c r="K81" s="83">
        <v>0</v>
      </c>
      <c r="L81" s="83">
        <v>0</v>
      </c>
      <c r="N81" s="173">
        <v>0</v>
      </c>
      <c r="O81" s="18">
        <f t="shared" ref="O81:O98" si="11">C81-N81</f>
        <v>0</v>
      </c>
    </row>
    <row r="82" spans="1:18" s="15" customFormat="1" ht="12.75" customHeight="1" x14ac:dyDescent="0.4">
      <c r="A82" s="260" t="str">
        <f>'CONTRACT TOTAL'!A82:B82</f>
        <v>Position Title (Employee Classification) 2</v>
      </c>
      <c r="B82" s="260"/>
      <c r="C82" s="83">
        <v>0</v>
      </c>
      <c r="D82" s="83">
        <v>0</v>
      </c>
      <c r="E82" s="219">
        <f>C82+'[1]Task 1-2'!E82</f>
        <v>0</v>
      </c>
      <c r="F82" s="219">
        <f>D82+'[1]Task 1-2'!F82</f>
        <v>0</v>
      </c>
      <c r="G82" s="241">
        <v>0</v>
      </c>
      <c r="H82" s="241">
        <v>0</v>
      </c>
      <c r="I82" s="241">
        <v>0</v>
      </c>
      <c r="J82" s="83">
        <f t="shared" si="10"/>
        <v>0</v>
      </c>
      <c r="K82" s="83">
        <v>0</v>
      </c>
      <c r="L82" s="83">
        <v>0</v>
      </c>
      <c r="N82" s="173">
        <v>0</v>
      </c>
      <c r="O82" s="18">
        <f t="shared" si="11"/>
        <v>0</v>
      </c>
    </row>
    <row r="83" spans="1:18" s="15" customFormat="1" ht="12.75" customHeight="1" x14ac:dyDescent="0.4">
      <c r="A83" s="260" t="str">
        <f>'CONTRACT TOTAL'!A83:B83</f>
        <v>Position Title (Employee Classification) 3</v>
      </c>
      <c r="B83" s="260"/>
      <c r="C83" s="83">
        <v>0</v>
      </c>
      <c r="D83" s="83">
        <v>0</v>
      </c>
      <c r="E83" s="219">
        <f>C83+'[1]Task 1-2'!E83</f>
        <v>0</v>
      </c>
      <c r="F83" s="219">
        <f>D83+'[1]Task 1-2'!F83</f>
        <v>0</v>
      </c>
      <c r="G83" s="241">
        <v>0</v>
      </c>
      <c r="H83" s="241">
        <v>0</v>
      </c>
      <c r="I83" s="241">
        <v>0</v>
      </c>
      <c r="J83" s="83">
        <f t="shared" si="10"/>
        <v>0</v>
      </c>
      <c r="K83" s="83">
        <v>0</v>
      </c>
      <c r="L83" s="83">
        <v>0</v>
      </c>
      <c r="N83" s="173">
        <v>0</v>
      </c>
      <c r="O83" s="18">
        <f t="shared" si="11"/>
        <v>0</v>
      </c>
    </row>
    <row r="84" spans="1:18" s="15" customFormat="1" ht="12.75" customHeight="1" x14ac:dyDescent="0.4">
      <c r="A84" s="260" t="str">
        <f>'CONTRACT TOTAL'!A84:B84</f>
        <v>Position Title (Employee Classification) 4</v>
      </c>
      <c r="B84" s="260"/>
      <c r="C84" s="83">
        <v>0</v>
      </c>
      <c r="D84" s="83">
        <v>0</v>
      </c>
      <c r="E84" s="219">
        <f>C84+'[1]Task 1-2'!E84</f>
        <v>0</v>
      </c>
      <c r="F84" s="219">
        <f>D84+'[1]Task 1-2'!F84</f>
        <v>0</v>
      </c>
      <c r="G84" s="241">
        <v>0</v>
      </c>
      <c r="H84" s="241">
        <v>0</v>
      </c>
      <c r="I84" s="241">
        <v>0</v>
      </c>
      <c r="J84" s="83">
        <f t="shared" si="10"/>
        <v>0</v>
      </c>
      <c r="K84" s="83">
        <v>0</v>
      </c>
      <c r="L84" s="83">
        <v>0</v>
      </c>
      <c r="N84" s="173">
        <v>0</v>
      </c>
      <c r="O84" s="18">
        <f t="shared" si="11"/>
        <v>0</v>
      </c>
    </row>
    <row r="85" spans="1:18" s="15" customFormat="1" ht="12.75" customHeight="1" x14ac:dyDescent="0.4">
      <c r="A85" s="260" t="str">
        <f>'CONTRACT TOTAL'!A85:B85</f>
        <v>Position Title (Employee Classification) 5</v>
      </c>
      <c r="B85" s="260"/>
      <c r="C85" s="83">
        <v>0</v>
      </c>
      <c r="D85" s="83">
        <v>0</v>
      </c>
      <c r="E85" s="219">
        <f>C85+'[1]Task 1-2'!E85</f>
        <v>2756.0600000000004</v>
      </c>
      <c r="F85" s="219">
        <f>D85+'[1]Task 1-2'!F85</f>
        <v>10251</v>
      </c>
      <c r="G85" s="241">
        <v>0</v>
      </c>
      <c r="H85" s="241">
        <v>0</v>
      </c>
      <c r="I85" s="241">
        <v>0</v>
      </c>
      <c r="J85" s="83">
        <f t="shared" si="10"/>
        <v>2756.0600000000004</v>
      </c>
      <c r="K85" s="83">
        <v>20504</v>
      </c>
      <c r="L85" s="83">
        <v>0</v>
      </c>
      <c r="N85" s="173">
        <v>0</v>
      </c>
      <c r="O85" s="18">
        <f t="shared" si="11"/>
        <v>0</v>
      </c>
    </row>
    <row r="86" spans="1:18" s="15" customFormat="1" ht="12.75" customHeight="1" x14ac:dyDescent="0.4">
      <c r="A86" s="260" t="str">
        <f>'CONTRACT TOTAL'!A86:B86</f>
        <v>Position Title (Employee Classification) 6</v>
      </c>
      <c r="B86" s="260"/>
      <c r="C86" s="83">
        <v>0</v>
      </c>
      <c r="D86" s="83">
        <v>0</v>
      </c>
      <c r="E86" s="219">
        <f>C86+'[1]Task 1-2'!E86</f>
        <v>2987.85</v>
      </c>
      <c r="F86" s="219">
        <f>D86+'[1]Task 1-2'!F86</f>
        <v>10251</v>
      </c>
      <c r="G86" s="241">
        <v>0</v>
      </c>
      <c r="H86" s="241">
        <v>0</v>
      </c>
      <c r="I86" s="241">
        <v>0</v>
      </c>
      <c r="J86" s="83">
        <f t="shared" si="10"/>
        <v>2987.85</v>
      </c>
      <c r="K86" s="83">
        <v>20504</v>
      </c>
      <c r="L86" s="83">
        <v>0</v>
      </c>
      <c r="N86" s="173">
        <v>0</v>
      </c>
      <c r="O86" s="18">
        <f t="shared" si="11"/>
        <v>0</v>
      </c>
    </row>
    <row r="87" spans="1:18" s="15" customFormat="1" ht="12.75" customHeight="1" x14ac:dyDescent="0.4">
      <c r="A87" s="260" t="str">
        <f>'CONTRACT TOTAL'!A87:B87</f>
        <v>Position Title (Employee Classification) 7</v>
      </c>
      <c r="B87" s="260"/>
      <c r="C87" s="83">
        <v>0</v>
      </c>
      <c r="D87" s="83">
        <v>0</v>
      </c>
      <c r="E87" s="219">
        <f>C87+'[1]Task 1-2'!E87</f>
        <v>0</v>
      </c>
      <c r="F87" s="219">
        <f>D87+'[1]Task 1-2'!F87</f>
        <v>0</v>
      </c>
      <c r="G87" s="241">
        <v>0</v>
      </c>
      <c r="H87" s="241">
        <v>0</v>
      </c>
      <c r="I87" s="241">
        <v>0</v>
      </c>
      <c r="J87" s="83">
        <f t="shared" si="10"/>
        <v>0</v>
      </c>
      <c r="K87" s="83">
        <v>0</v>
      </c>
      <c r="L87" s="83">
        <v>0</v>
      </c>
      <c r="N87" s="173">
        <v>0</v>
      </c>
      <c r="O87" s="18">
        <f t="shared" si="11"/>
        <v>0</v>
      </c>
    </row>
    <row r="88" spans="1:18" s="15" customFormat="1" ht="12.75" customHeight="1" x14ac:dyDescent="0.4">
      <c r="A88" s="260" t="str">
        <f>'CONTRACT TOTAL'!A88:B88</f>
        <v>Position Title (Employee Classification) 8</v>
      </c>
      <c r="B88" s="260"/>
      <c r="C88" s="83">
        <v>0</v>
      </c>
      <c r="D88" s="83">
        <v>0</v>
      </c>
      <c r="E88" s="219">
        <f>C88+'[1]Task 1-2'!E88</f>
        <v>0</v>
      </c>
      <c r="F88" s="219">
        <f>D88+'[1]Task 1-2'!F88</f>
        <v>0</v>
      </c>
      <c r="G88" s="241">
        <v>0</v>
      </c>
      <c r="H88" s="241">
        <v>0</v>
      </c>
      <c r="I88" s="241">
        <v>0</v>
      </c>
      <c r="J88" s="83">
        <f t="shared" si="10"/>
        <v>0</v>
      </c>
      <c r="K88" s="83">
        <v>0</v>
      </c>
      <c r="L88" s="83">
        <v>0</v>
      </c>
      <c r="N88" s="173">
        <v>0</v>
      </c>
      <c r="O88" s="18">
        <f t="shared" si="11"/>
        <v>0</v>
      </c>
    </row>
    <row r="89" spans="1:18" s="15" customFormat="1" ht="12.75" customHeight="1" x14ac:dyDescent="0.4">
      <c r="A89" s="260" t="str">
        <f>'CONTRACT TOTAL'!A89:B89</f>
        <v>Position Title (Employee Classification) 9</v>
      </c>
      <c r="B89" s="260"/>
      <c r="C89" s="83">
        <v>0</v>
      </c>
      <c r="D89" s="83">
        <v>0</v>
      </c>
      <c r="E89" s="219">
        <f>C89+'[1]Task 1-2'!E89</f>
        <v>0</v>
      </c>
      <c r="F89" s="219">
        <f>D89+'[1]Task 1-2'!F89</f>
        <v>0</v>
      </c>
      <c r="G89" s="241">
        <v>0</v>
      </c>
      <c r="H89" s="241">
        <v>0</v>
      </c>
      <c r="I89" s="241">
        <v>0</v>
      </c>
      <c r="J89" s="83">
        <f t="shared" si="10"/>
        <v>0</v>
      </c>
      <c r="K89" s="83">
        <v>0</v>
      </c>
      <c r="L89" s="83">
        <v>0</v>
      </c>
      <c r="N89" s="173">
        <v>0</v>
      </c>
      <c r="O89" s="18">
        <f t="shared" si="11"/>
        <v>0</v>
      </c>
    </row>
    <row r="90" spans="1:18" s="15" customFormat="1" ht="12.75" customHeight="1" x14ac:dyDescent="0.4">
      <c r="A90" s="260" t="str">
        <f>'CONTRACT TOTAL'!A90:B90</f>
        <v>Position Title (Employee Classification) 10</v>
      </c>
      <c r="B90" s="260"/>
      <c r="C90" s="83">
        <v>0</v>
      </c>
      <c r="D90" s="83">
        <v>0</v>
      </c>
      <c r="E90" s="219">
        <f>C90+'[1]Task 1-2'!E90</f>
        <v>0</v>
      </c>
      <c r="F90" s="219">
        <f>D90+'[1]Task 1-2'!F90</f>
        <v>0</v>
      </c>
      <c r="G90" s="241">
        <v>0</v>
      </c>
      <c r="H90" s="241">
        <v>0</v>
      </c>
      <c r="I90" s="241">
        <v>0</v>
      </c>
      <c r="J90" s="83">
        <f t="shared" si="10"/>
        <v>0</v>
      </c>
      <c r="K90" s="83">
        <v>0</v>
      </c>
      <c r="L90" s="83">
        <v>0</v>
      </c>
      <c r="N90" s="173">
        <v>0</v>
      </c>
      <c r="O90" s="18">
        <f t="shared" si="11"/>
        <v>0</v>
      </c>
    </row>
    <row r="91" spans="1:18" s="15" customFormat="1" ht="12.75" customHeight="1" x14ac:dyDescent="0.4">
      <c r="A91" s="260" t="str">
        <f>'CONTRACT TOTAL'!A91:B91</f>
        <v>Position Title (Employee Classification) 11</v>
      </c>
      <c r="B91" s="260"/>
      <c r="C91" s="83">
        <v>0</v>
      </c>
      <c r="D91" s="83">
        <v>0</v>
      </c>
      <c r="E91" s="219">
        <f>C91+'[1]Task 1-2'!E91</f>
        <v>0</v>
      </c>
      <c r="F91" s="219">
        <f>D91+'[1]Task 1-2'!F91</f>
        <v>0</v>
      </c>
      <c r="G91" s="241">
        <v>0</v>
      </c>
      <c r="H91" s="241">
        <v>0</v>
      </c>
      <c r="I91" s="241">
        <v>0</v>
      </c>
      <c r="J91" s="83">
        <f t="shared" si="10"/>
        <v>0</v>
      </c>
      <c r="K91" s="83">
        <v>0</v>
      </c>
      <c r="L91" s="83">
        <v>0</v>
      </c>
      <c r="N91" s="173">
        <v>0</v>
      </c>
      <c r="O91" s="18">
        <f t="shared" si="11"/>
        <v>0</v>
      </c>
    </row>
    <row r="92" spans="1:18" s="15" customFormat="1" ht="12.75" customHeight="1" x14ac:dyDescent="0.4">
      <c r="A92" s="260" t="str">
        <f>'CONTRACT TOTAL'!A92:B92</f>
        <v>Position Title (Employee Classification) 12</v>
      </c>
      <c r="B92" s="260"/>
      <c r="C92" s="83">
        <v>0</v>
      </c>
      <c r="D92" s="83">
        <v>0</v>
      </c>
      <c r="E92" s="219">
        <f>C92+'[1]Task 1-2'!E92</f>
        <v>0</v>
      </c>
      <c r="F92" s="219">
        <f>D92+'[1]Task 1-2'!F92</f>
        <v>0</v>
      </c>
      <c r="G92" s="241">
        <v>0</v>
      </c>
      <c r="H92" s="241">
        <v>0</v>
      </c>
      <c r="I92" s="241">
        <v>0</v>
      </c>
      <c r="J92" s="83">
        <f t="shared" si="10"/>
        <v>0</v>
      </c>
      <c r="K92" s="83">
        <v>0</v>
      </c>
      <c r="L92" s="83">
        <v>0</v>
      </c>
      <c r="N92" s="173">
        <v>0</v>
      </c>
      <c r="O92" s="18">
        <f t="shared" si="11"/>
        <v>0</v>
      </c>
    </row>
    <row r="93" spans="1:18" s="15" customFormat="1" ht="12.75" customHeight="1" x14ac:dyDescent="0.4">
      <c r="A93" s="260" t="str">
        <f>'CONTRACT TOTAL'!A93:B93</f>
        <v>Position Title (Employee Classification) 13</v>
      </c>
      <c r="B93" s="260"/>
      <c r="C93" s="83">
        <v>0</v>
      </c>
      <c r="D93" s="83">
        <v>0</v>
      </c>
      <c r="E93" s="219">
        <f>C93+'[1]Task 1-2'!E93</f>
        <v>0</v>
      </c>
      <c r="F93" s="219">
        <f>D93+'[1]Task 1-2'!F93</f>
        <v>0</v>
      </c>
      <c r="G93" s="241">
        <v>0</v>
      </c>
      <c r="H93" s="241">
        <v>0</v>
      </c>
      <c r="I93" s="241">
        <v>0</v>
      </c>
      <c r="J93" s="83">
        <f t="shared" si="10"/>
        <v>0</v>
      </c>
      <c r="K93" s="83">
        <v>0</v>
      </c>
      <c r="L93" s="83">
        <v>0</v>
      </c>
      <c r="N93" s="173">
        <v>0</v>
      </c>
      <c r="O93" s="18">
        <f t="shared" si="11"/>
        <v>0</v>
      </c>
      <c r="P93" s="45"/>
      <c r="R93" s="45"/>
    </row>
    <row r="94" spans="1:18" s="15" customFormat="1" ht="12.75" customHeight="1" x14ac:dyDescent="0.4">
      <c r="A94" s="260" t="str">
        <f>'CONTRACT TOTAL'!A94:B94</f>
        <v>Position Title (Employee Classification) 14</v>
      </c>
      <c r="B94" s="260"/>
      <c r="C94" s="83">
        <v>0</v>
      </c>
      <c r="D94" s="83">
        <v>0</v>
      </c>
      <c r="E94" s="219">
        <f>C94+'[1]Task 1-2'!E94</f>
        <v>0</v>
      </c>
      <c r="F94" s="219">
        <f>D94+'[1]Task 1-2'!F94</f>
        <v>0</v>
      </c>
      <c r="G94" s="241">
        <v>0</v>
      </c>
      <c r="H94" s="241">
        <v>0</v>
      </c>
      <c r="I94" s="241">
        <v>0</v>
      </c>
      <c r="J94" s="83">
        <f t="shared" si="10"/>
        <v>0</v>
      </c>
      <c r="K94" s="83">
        <v>0</v>
      </c>
      <c r="L94" s="83">
        <v>0</v>
      </c>
      <c r="N94" s="173">
        <v>0</v>
      </c>
      <c r="O94" s="18">
        <f t="shared" si="11"/>
        <v>0</v>
      </c>
      <c r="P94" s="45"/>
      <c r="R94" s="45"/>
    </row>
    <row r="95" spans="1:18" s="15" customFormat="1" ht="12.75" customHeight="1" x14ac:dyDescent="0.4">
      <c r="A95" s="260" t="str">
        <f>'CONTRACT TOTAL'!A95:B95</f>
        <v>Position Title (Employee Classification) 15</v>
      </c>
      <c r="B95" s="260"/>
      <c r="C95" s="83">
        <v>0</v>
      </c>
      <c r="D95" s="83">
        <v>0</v>
      </c>
      <c r="E95" s="219">
        <f>C95+'[1]Task 1-2'!E95</f>
        <v>0</v>
      </c>
      <c r="F95" s="219">
        <f>D95+'[1]Task 1-2'!F95</f>
        <v>0</v>
      </c>
      <c r="G95" s="241">
        <v>0</v>
      </c>
      <c r="H95" s="241">
        <v>0</v>
      </c>
      <c r="I95" s="241">
        <v>0</v>
      </c>
      <c r="J95" s="83">
        <f t="shared" si="10"/>
        <v>0</v>
      </c>
      <c r="K95" s="83">
        <v>0</v>
      </c>
      <c r="L95" s="83">
        <v>0</v>
      </c>
      <c r="N95" s="173">
        <v>0</v>
      </c>
      <c r="O95" s="18">
        <f t="shared" si="11"/>
        <v>0</v>
      </c>
      <c r="P95" s="45"/>
      <c r="R95" s="45"/>
    </row>
    <row r="96" spans="1:18" s="15" customFormat="1" ht="12.75" customHeight="1" x14ac:dyDescent="0.4">
      <c r="A96" s="260" t="str">
        <f>'CONTRACT TOTAL'!A96:B96</f>
        <v>Position Title (Employee Classification) 16</v>
      </c>
      <c r="B96" s="260"/>
      <c r="C96" s="83">
        <v>0</v>
      </c>
      <c r="D96" s="83">
        <v>0</v>
      </c>
      <c r="E96" s="219">
        <f>C96+'[1]Task 1-2'!E96</f>
        <v>0</v>
      </c>
      <c r="F96" s="219">
        <f>D96+'[1]Task 1-2'!F96</f>
        <v>0</v>
      </c>
      <c r="G96" s="241">
        <v>0</v>
      </c>
      <c r="H96" s="241">
        <v>0</v>
      </c>
      <c r="I96" s="241">
        <v>0</v>
      </c>
      <c r="J96" s="83">
        <f t="shared" si="10"/>
        <v>0</v>
      </c>
      <c r="K96" s="83">
        <v>0</v>
      </c>
      <c r="L96" s="83">
        <v>0</v>
      </c>
      <c r="N96" s="173">
        <v>0</v>
      </c>
      <c r="O96" s="18">
        <f t="shared" si="11"/>
        <v>0</v>
      </c>
      <c r="P96" s="45"/>
      <c r="R96" s="45"/>
    </row>
    <row r="97" spans="1:19" s="15" customFormat="1" ht="12.75" customHeight="1" x14ac:dyDescent="0.4">
      <c r="A97" s="260" t="str">
        <f>'CONTRACT TOTAL'!A97:B97</f>
        <v>Position Title (Employee Classification) 17</v>
      </c>
      <c r="B97" s="260"/>
      <c r="C97" s="83">
        <v>0</v>
      </c>
      <c r="D97" s="83">
        <v>0</v>
      </c>
      <c r="E97" s="219">
        <f>C97+'[1]Task 1-2'!E97</f>
        <v>0</v>
      </c>
      <c r="F97" s="219">
        <f>D97+'[1]Task 1-2'!F97</f>
        <v>0</v>
      </c>
      <c r="G97" s="241">
        <v>0</v>
      </c>
      <c r="H97" s="241">
        <v>0</v>
      </c>
      <c r="I97" s="241">
        <v>0</v>
      </c>
      <c r="J97" s="83">
        <f t="shared" si="10"/>
        <v>0</v>
      </c>
      <c r="K97" s="83">
        <v>0</v>
      </c>
      <c r="L97" s="83">
        <v>0</v>
      </c>
      <c r="N97" s="173">
        <v>0</v>
      </c>
      <c r="O97" s="18">
        <f t="shared" si="11"/>
        <v>0</v>
      </c>
      <c r="P97" s="45"/>
      <c r="R97" s="45"/>
    </row>
    <row r="98" spans="1:19" s="15" customFormat="1" ht="12.75" customHeight="1" x14ac:dyDescent="0.4">
      <c r="A98" s="260" t="str">
        <f>'CONTRACT TOTAL'!A98:B98</f>
        <v>Position Title (Employee Classification) 18</v>
      </c>
      <c r="B98" s="260"/>
      <c r="C98" s="83">
        <v>0</v>
      </c>
      <c r="D98" s="83">
        <v>0</v>
      </c>
      <c r="E98" s="219">
        <f>C98+'[1]Task 1-2'!E98</f>
        <v>0</v>
      </c>
      <c r="F98" s="219">
        <f>D98+'[1]Task 1-2'!F98</f>
        <v>0</v>
      </c>
      <c r="G98" s="241">
        <v>0</v>
      </c>
      <c r="H98" s="241">
        <v>0</v>
      </c>
      <c r="I98" s="241">
        <v>0</v>
      </c>
      <c r="J98" s="83">
        <v>0</v>
      </c>
      <c r="K98" s="83">
        <v>0</v>
      </c>
      <c r="L98" s="83">
        <v>0</v>
      </c>
      <c r="N98" s="173">
        <v>0</v>
      </c>
      <c r="O98" s="18">
        <f t="shared" si="11"/>
        <v>0</v>
      </c>
      <c r="P98" s="45"/>
      <c r="R98" s="45"/>
    </row>
    <row r="99" spans="1:19" s="15" customFormat="1" ht="12.75" x14ac:dyDescent="0.4">
      <c r="A99" s="259" t="s">
        <v>52</v>
      </c>
      <c r="B99" s="259"/>
      <c r="C99" s="89">
        <f>SUM(C81:C98)</f>
        <v>0</v>
      </c>
      <c r="D99" s="89">
        <f t="shared" ref="D99:L99" si="12">SUM(D81:D98)</f>
        <v>0</v>
      </c>
      <c r="E99" s="89">
        <f t="shared" si="12"/>
        <v>5743.91</v>
      </c>
      <c r="F99" s="89">
        <f t="shared" si="12"/>
        <v>20502</v>
      </c>
      <c r="G99" s="183">
        <f t="shared" si="12"/>
        <v>0</v>
      </c>
      <c r="H99" s="183">
        <f t="shared" si="12"/>
        <v>0</v>
      </c>
      <c r="I99" s="89">
        <f t="shared" si="12"/>
        <v>0</v>
      </c>
      <c r="J99" s="89">
        <f t="shared" si="12"/>
        <v>5743.91</v>
      </c>
      <c r="K99" s="89">
        <f t="shared" si="12"/>
        <v>41008</v>
      </c>
      <c r="L99" s="89">
        <f t="shared" si="12"/>
        <v>0</v>
      </c>
      <c r="N99" s="176">
        <v>0</v>
      </c>
      <c r="O99" s="89">
        <f>SUM(O81:O98)</f>
        <v>0</v>
      </c>
    </row>
    <row r="100" spans="1:19" s="15" customFormat="1" ht="12.75" x14ac:dyDescent="0.4">
      <c r="A100" s="267"/>
      <c r="B100" s="267"/>
      <c r="C100" s="103"/>
      <c r="D100" s="103"/>
      <c r="E100" s="103"/>
      <c r="F100" s="103"/>
      <c r="G100" s="181"/>
      <c r="H100" s="181"/>
      <c r="I100" s="103"/>
      <c r="J100" s="103"/>
      <c r="K100" s="103"/>
      <c r="L100" s="103"/>
      <c r="N100" s="175"/>
      <c r="O100" s="14"/>
    </row>
    <row r="101" spans="1:19" s="15" customFormat="1" ht="13.5" thickBot="1" x14ac:dyDescent="0.45">
      <c r="A101" s="373" t="s">
        <v>53</v>
      </c>
      <c r="B101" s="373"/>
      <c r="C101" s="110"/>
      <c r="D101" s="110"/>
      <c r="E101" s="180"/>
      <c r="F101" s="180"/>
      <c r="G101" s="180"/>
      <c r="H101" s="180"/>
      <c r="I101" s="110"/>
      <c r="J101" s="110"/>
      <c r="K101" s="110"/>
      <c r="L101" s="110"/>
      <c r="N101" s="175"/>
      <c r="O101" s="14"/>
    </row>
    <row r="102" spans="1:19" s="15" customFormat="1" ht="12.75" customHeight="1" x14ac:dyDescent="0.4">
      <c r="A102" s="260" t="str">
        <f>'CONTRACT TOTAL'!A102:B102</f>
        <v>FY20 Employee Classification 40.7%</v>
      </c>
      <c r="B102" s="260"/>
      <c r="C102" s="111">
        <v>0</v>
      </c>
      <c r="D102" s="111">
        <v>0</v>
      </c>
      <c r="E102" s="219">
        <f>C102+'[1]Task 1-2'!E102</f>
        <v>0</v>
      </c>
      <c r="F102" s="219">
        <f>D102+'[1]Task 1-2'!F102</f>
        <v>0</v>
      </c>
      <c r="G102" s="238">
        <f>E102+'[3]Task 1-2'!G102</f>
        <v>0</v>
      </c>
      <c r="H102" s="238">
        <f>F102+'[3]Task 1-2'!H102</f>
        <v>0</v>
      </c>
      <c r="I102" s="239">
        <v>0</v>
      </c>
      <c r="J102" s="111">
        <f t="shared" ref="J102:J119" si="13">E102+G102+H102+I102</f>
        <v>0</v>
      </c>
      <c r="K102" s="111">
        <v>0</v>
      </c>
      <c r="L102" s="112">
        <v>0</v>
      </c>
      <c r="N102" s="179">
        <v>0</v>
      </c>
      <c r="O102" s="18">
        <f t="shared" ref="O102:O114" si="14">C102-N102</f>
        <v>0</v>
      </c>
      <c r="P102" s="45"/>
      <c r="Q102" s="45"/>
    </row>
    <row r="103" spans="1:19" s="15" customFormat="1" ht="12.75" customHeight="1" x14ac:dyDescent="0.4">
      <c r="A103" s="260" t="str">
        <f>'CONTRACT TOTAL'!A103:B103</f>
        <v>FY20 Employee Classification 44.5%</v>
      </c>
      <c r="B103" s="260"/>
      <c r="C103" s="83">
        <v>0</v>
      </c>
      <c r="D103" s="83">
        <v>0</v>
      </c>
      <c r="E103" s="219">
        <f>C103+'[1]Task 1-2'!E103</f>
        <v>0</v>
      </c>
      <c r="F103" s="219">
        <f>D103+'[1]Task 1-2'!F103</f>
        <v>0</v>
      </c>
      <c r="G103" s="238">
        <f>E103+'[3]Task 1-2'!G103</f>
        <v>0</v>
      </c>
      <c r="H103" s="238">
        <f>F103+'[3]Task 1-2'!H103</f>
        <v>0</v>
      </c>
      <c r="I103" s="241">
        <v>0</v>
      </c>
      <c r="J103" s="83">
        <f t="shared" si="13"/>
        <v>0</v>
      </c>
      <c r="K103" s="83">
        <v>0</v>
      </c>
      <c r="L103" s="113">
        <v>0</v>
      </c>
      <c r="N103" s="179">
        <v>0</v>
      </c>
      <c r="O103" s="18">
        <f t="shared" si="14"/>
        <v>0</v>
      </c>
      <c r="P103" s="45"/>
      <c r="Q103" s="45"/>
    </row>
    <row r="104" spans="1:19" s="15" customFormat="1" ht="12.75" customHeight="1" x14ac:dyDescent="0.4">
      <c r="A104" s="260" t="str">
        <f>'CONTRACT TOTAL'!A104:B104</f>
        <v>FY20 Employee Classification 9.1%</v>
      </c>
      <c r="B104" s="260"/>
      <c r="C104" s="83">
        <v>0</v>
      </c>
      <c r="D104" s="83">
        <v>0</v>
      </c>
      <c r="E104" s="219">
        <f>C104+'[1]Task 1-2'!E104</f>
        <v>0</v>
      </c>
      <c r="F104" s="219">
        <f>D104+'[1]Task 1-2'!F104</f>
        <v>0</v>
      </c>
      <c r="G104" s="238">
        <f>E104+'[3]Task 1-2'!G104</f>
        <v>0</v>
      </c>
      <c r="H104" s="238">
        <f>F104+'[3]Task 1-2'!H104</f>
        <v>0</v>
      </c>
      <c r="I104" s="241">
        <v>0</v>
      </c>
      <c r="J104" s="83">
        <f t="shared" si="13"/>
        <v>0</v>
      </c>
      <c r="K104" s="83">
        <v>0</v>
      </c>
      <c r="L104" s="113">
        <v>0</v>
      </c>
      <c r="N104" s="179">
        <v>0</v>
      </c>
      <c r="O104" s="18">
        <f t="shared" si="14"/>
        <v>0</v>
      </c>
      <c r="P104" s="45"/>
      <c r="Q104" s="45"/>
      <c r="R104" s="29"/>
    </row>
    <row r="105" spans="1:19" s="15" customFormat="1" ht="13.15" customHeight="1" thickBot="1" x14ac:dyDescent="0.45">
      <c r="A105" s="260" t="str">
        <f>'CONTRACT TOTAL'!A105:B105</f>
        <v>FY20 Employee Classification 33.3%</v>
      </c>
      <c r="B105" s="260"/>
      <c r="C105" s="114">
        <v>0</v>
      </c>
      <c r="D105" s="114">
        <v>0</v>
      </c>
      <c r="E105" s="232">
        <f>C105+'[1]Task 1-2'!E105</f>
        <v>0</v>
      </c>
      <c r="F105" s="232">
        <f>D105+'[1]Task 1-2'!F105</f>
        <v>0</v>
      </c>
      <c r="G105" s="238">
        <f>E105+'[3]Task 1-2'!G105</f>
        <v>0</v>
      </c>
      <c r="H105" s="238">
        <f>F105+'[3]Task 1-2'!H105</f>
        <v>0</v>
      </c>
      <c r="I105" s="244">
        <v>0</v>
      </c>
      <c r="J105" s="114">
        <f t="shared" si="13"/>
        <v>0</v>
      </c>
      <c r="K105" s="114">
        <v>0</v>
      </c>
      <c r="L105" s="115">
        <v>0</v>
      </c>
      <c r="N105" s="179">
        <v>0</v>
      </c>
      <c r="O105" s="18">
        <f t="shared" si="14"/>
        <v>0</v>
      </c>
      <c r="P105" s="45"/>
      <c r="Q105" s="45"/>
    </row>
    <row r="106" spans="1:19" s="15" customFormat="1" ht="12.75" customHeight="1" x14ac:dyDescent="0.4">
      <c r="A106" s="260" t="str">
        <f>'CONTRACT TOTAL'!A106:B106</f>
        <v>FY21 Employee Classification 42.5%</v>
      </c>
      <c r="B106" s="260"/>
      <c r="C106" s="116">
        <v>0</v>
      </c>
      <c r="D106" s="116">
        <v>0</v>
      </c>
      <c r="E106" s="233">
        <f>C106+'[1]Task 1-2'!E106</f>
        <v>38025.319999999992</v>
      </c>
      <c r="F106" s="233">
        <f>D106+'[1]Task 1-2'!F106</f>
        <v>44576</v>
      </c>
      <c r="G106" s="239">
        <v>0</v>
      </c>
      <c r="H106" s="239">
        <v>0</v>
      </c>
      <c r="I106" s="239">
        <v>0</v>
      </c>
      <c r="J106" s="111">
        <f t="shared" si="13"/>
        <v>38025.319999999992</v>
      </c>
      <c r="K106" s="111">
        <v>38025.32</v>
      </c>
      <c r="L106" s="112">
        <v>0</v>
      </c>
      <c r="N106" s="116">
        <v>0</v>
      </c>
      <c r="O106" s="18">
        <f t="shared" si="14"/>
        <v>0</v>
      </c>
      <c r="P106" s="45"/>
      <c r="Q106" s="45"/>
      <c r="R106" s="45"/>
      <c r="S106" s="45"/>
    </row>
    <row r="107" spans="1:19" s="15" customFormat="1" ht="12.75" customHeight="1" x14ac:dyDescent="0.4">
      <c r="A107" s="260" t="str">
        <f>'CONTRACT TOTAL'!A107:B107</f>
        <v>FY21 Employee Classification 51.6%</v>
      </c>
      <c r="B107" s="260"/>
      <c r="C107" s="63">
        <v>0</v>
      </c>
      <c r="D107" s="63">
        <v>0</v>
      </c>
      <c r="E107" s="219">
        <f>C107+'[1]Task 1-2'!E107</f>
        <v>23235.929999999997</v>
      </c>
      <c r="F107" s="219">
        <f>D107+'[1]Task 1-2'!F107</f>
        <v>28014</v>
      </c>
      <c r="G107" s="241">
        <v>0</v>
      </c>
      <c r="H107" s="241">
        <v>0</v>
      </c>
      <c r="I107" s="241">
        <v>0</v>
      </c>
      <c r="J107" s="83">
        <f t="shared" si="13"/>
        <v>23235.929999999997</v>
      </c>
      <c r="K107" s="83">
        <v>23235.93</v>
      </c>
      <c r="L107" s="113">
        <v>0</v>
      </c>
      <c r="N107" s="204">
        <v>0</v>
      </c>
      <c r="O107" s="18">
        <f t="shared" si="14"/>
        <v>0</v>
      </c>
      <c r="P107" s="45"/>
      <c r="Q107" s="45"/>
      <c r="R107" s="45"/>
      <c r="S107" s="45"/>
    </row>
    <row r="108" spans="1:19" s="15" customFormat="1" ht="12.75" customHeight="1" x14ac:dyDescent="0.4">
      <c r="A108" s="260" t="str">
        <f>'CONTRACT TOTAL'!A108:B108</f>
        <v>FY21 Employee Classification 9.7%</v>
      </c>
      <c r="B108" s="260"/>
      <c r="C108" s="63">
        <v>0</v>
      </c>
      <c r="D108" s="63">
        <v>0</v>
      </c>
      <c r="E108" s="219">
        <f>C108+'[1]Task 1-2'!E108</f>
        <v>121.49000000000001</v>
      </c>
      <c r="F108" s="219">
        <f>D108+'[1]Task 1-2'!F108</f>
        <v>108</v>
      </c>
      <c r="G108" s="241">
        <v>0</v>
      </c>
      <c r="H108" s="241">
        <v>0</v>
      </c>
      <c r="I108" s="241">
        <v>0</v>
      </c>
      <c r="J108" s="83">
        <f t="shared" si="13"/>
        <v>121.49000000000001</v>
      </c>
      <c r="K108" s="83">
        <v>121.49</v>
      </c>
      <c r="L108" s="113">
        <v>0</v>
      </c>
      <c r="N108" s="204">
        <v>0</v>
      </c>
      <c r="O108" s="18">
        <f t="shared" si="14"/>
        <v>0</v>
      </c>
      <c r="P108" s="45"/>
      <c r="Q108" s="45"/>
      <c r="R108" s="45"/>
      <c r="S108" s="45"/>
    </row>
    <row r="109" spans="1:19" s="15" customFormat="1" ht="12.75" customHeight="1" thickBot="1" x14ac:dyDescent="0.45">
      <c r="A109" s="260" t="str">
        <f>'CONTRACT TOTAL'!A109:B109</f>
        <v>FY21 Employee Classification 44.6%</v>
      </c>
      <c r="B109" s="260"/>
      <c r="C109" s="114">
        <v>0</v>
      </c>
      <c r="D109" s="114">
        <v>0</v>
      </c>
      <c r="E109" s="232">
        <f>C109+'[1]Task 1-2'!E109</f>
        <v>795.72</v>
      </c>
      <c r="F109" s="232">
        <f>D109+'[1]Task 1-2'!F109</f>
        <v>0</v>
      </c>
      <c r="G109" s="244">
        <v>0</v>
      </c>
      <c r="H109" s="244">
        <v>0</v>
      </c>
      <c r="I109" s="244">
        <v>0</v>
      </c>
      <c r="J109" s="114">
        <f t="shared" si="13"/>
        <v>795.72</v>
      </c>
      <c r="K109" s="114">
        <v>0</v>
      </c>
      <c r="L109" s="115">
        <v>0</v>
      </c>
      <c r="N109" s="117">
        <v>0</v>
      </c>
      <c r="O109" s="18">
        <f t="shared" si="14"/>
        <v>0</v>
      </c>
      <c r="P109" s="45"/>
      <c r="Q109" s="45"/>
    </row>
    <row r="110" spans="1:19" s="15" customFormat="1" ht="12.75" customHeight="1" x14ac:dyDescent="0.4">
      <c r="A110" s="260" t="str">
        <f>'CONTRACT TOTAL'!A110:B110</f>
        <v>FY22 Employee Classification 39.5%</v>
      </c>
      <c r="B110" s="260"/>
      <c r="C110" s="116">
        <v>0</v>
      </c>
      <c r="D110" s="116">
        <v>0</v>
      </c>
      <c r="E110" s="233">
        <f>C110+'[1]Task 1-2'!E110</f>
        <v>114402.51</v>
      </c>
      <c r="F110" s="233">
        <f>D110+'[1]Task 1-2'!F110</f>
        <v>144760</v>
      </c>
      <c r="G110" s="241">
        <v>0</v>
      </c>
      <c r="H110" s="241">
        <v>0</v>
      </c>
      <c r="I110" s="241">
        <v>0</v>
      </c>
      <c r="J110" s="111">
        <f>E110+G110+H110+I110</f>
        <v>114402.51</v>
      </c>
      <c r="K110" s="111">
        <v>173594.68</v>
      </c>
      <c r="L110" s="112">
        <v>0</v>
      </c>
      <c r="N110" s="204">
        <v>0</v>
      </c>
      <c r="O110" s="18">
        <f t="shared" si="14"/>
        <v>0</v>
      </c>
      <c r="P110" s="45"/>
      <c r="Q110" s="45"/>
    </row>
    <row r="111" spans="1:19" s="15" customFormat="1" ht="12.75" customHeight="1" x14ac:dyDescent="0.4">
      <c r="A111" s="260" t="str">
        <f>'CONTRACT TOTAL'!A111:B111</f>
        <v>FY22 Employee Classification 51.7%</v>
      </c>
      <c r="B111" s="260"/>
      <c r="C111" s="63">
        <v>0</v>
      </c>
      <c r="D111" s="63">
        <v>0</v>
      </c>
      <c r="E111" s="219">
        <f>C111+'[1]Task 1-2'!E111</f>
        <v>67991.659999999989</v>
      </c>
      <c r="F111" s="219">
        <f>D111+'[1]Task 1-2'!F111</f>
        <v>86018</v>
      </c>
      <c r="G111" s="241">
        <v>0</v>
      </c>
      <c r="H111" s="241">
        <v>0</v>
      </c>
      <c r="I111" s="241">
        <v>0</v>
      </c>
      <c r="J111" s="83">
        <f t="shared" si="13"/>
        <v>67991.659999999989</v>
      </c>
      <c r="K111" s="83">
        <v>113052.07</v>
      </c>
      <c r="L111" s="113">
        <v>0</v>
      </c>
      <c r="N111" s="204">
        <v>0</v>
      </c>
      <c r="O111" s="18">
        <f t="shared" si="14"/>
        <v>0</v>
      </c>
      <c r="P111" s="45"/>
      <c r="Q111" s="45"/>
    </row>
    <row r="112" spans="1:19" s="15" customFormat="1" ht="12.75" customHeight="1" x14ac:dyDescent="0.4">
      <c r="A112" s="260" t="str">
        <f>'CONTRACT TOTAL'!A112:B112</f>
        <v>FY22 Employee Classification 8.2%</v>
      </c>
      <c r="B112" s="260"/>
      <c r="C112" s="63">
        <v>0</v>
      </c>
      <c r="D112" s="63">
        <v>0</v>
      </c>
      <c r="E112" s="219">
        <f>C112+'[1]Task 1-2'!E112</f>
        <v>35.800000000000004</v>
      </c>
      <c r="F112" s="219">
        <f>D112+'[1]Task 1-2'!F112</f>
        <v>1445</v>
      </c>
      <c r="G112" s="241">
        <v>0</v>
      </c>
      <c r="H112" s="241">
        <v>0</v>
      </c>
      <c r="I112" s="241">
        <v>0</v>
      </c>
      <c r="J112" s="83">
        <f t="shared" si="13"/>
        <v>35.800000000000004</v>
      </c>
      <c r="K112" s="83">
        <v>2581.5100000000002</v>
      </c>
      <c r="L112" s="113">
        <v>0</v>
      </c>
      <c r="N112" s="204">
        <v>0</v>
      </c>
      <c r="O112" s="18">
        <f t="shared" si="14"/>
        <v>0</v>
      </c>
      <c r="P112" s="45"/>
      <c r="Q112" s="45"/>
    </row>
    <row r="113" spans="1:17" s="15" customFormat="1" ht="12.75" customHeight="1" x14ac:dyDescent="0.4">
      <c r="A113" s="260" t="str">
        <f>'CONTRACT TOTAL'!A113:B113</f>
        <v>FY22 Employee Classification 33.8%</v>
      </c>
      <c r="B113" s="260"/>
      <c r="C113" s="63">
        <v>0</v>
      </c>
      <c r="D113" s="63">
        <v>0</v>
      </c>
      <c r="E113" s="219">
        <f>C113+'[1]Task 1-2'!E113</f>
        <v>1211.7</v>
      </c>
      <c r="F113" s="219">
        <f>D113+'[1]Task 1-2'!F113</f>
        <v>0</v>
      </c>
      <c r="G113" s="241">
        <v>0</v>
      </c>
      <c r="H113" s="241">
        <v>0</v>
      </c>
      <c r="I113" s="241">
        <v>0</v>
      </c>
      <c r="J113" s="83">
        <f t="shared" si="13"/>
        <v>1211.7</v>
      </c>
      <c r="K113" s="83">
        <v>0</v>
      </c>
      <c r="L113" s="113">
        <v>0</v>
      </c>
      <c r="N113" s="204">
        <v>0</v>
      </c>
      <c r="O113" s="18">
        <f t="shared" si="14"/>
        <v>0</v>
      </c>
      <c r="P113" s="45"/>
      <c r="Q113" s="45"/>
    </row>
    <row r="114" spans="1:17" s="15" customFormat="1" ht="13.15" customHeight="1" thickBot="1" x14ac:dyDescent="0.45">
      <c r="A114" s="260" t="str">
        <f>'CONTRACT TOTAL'!A114:B114</f>
        <v>FY22 Employee Classification 28.1%</v>
      </c>
      <c r="B114" s="260"/>
      <c r="C114" s="210">
        <v>0</v>
      </c>
      <c r="D114" s="210">
        <v>0</v>
      </c>
      <c r="E114" s="232">
        <f>C114+'[1]Task 1-2'!E114</f>
        <v>462.69</v>
      </c>
      <c r="F114" s="232">
        <f>D114+'[1]Task 1-2'!F114</f>
        <v>0</v>
      </c>
      <c r="G114" s="246">
        <v>0</v>
      </c>
      <c r="H114" s="246">
        <v>0</v>
      </c>
      <c r="I114" s="246">
        <v>0</v>
      </c>
      <c r="J114" s="211">
        <f t="shared" si="13"/>
        <v>462.69</v>
      </c>
      <c r="K114" s="211">
        <v>0</v>
      </c>
      <c r="L114" s="212">
        <v>0</v>
      </c>
      <c r="N114" s="210">
        <v>0</v>
      </c>
      <c r="O114" s="214">
        <f t="shared" si="14"/>
        <v>0</v>
      </c>
      <c r="P114" s="45"/>
      <c r="Q114" s="45"/>
    </row>
    <row r="115" spans="1:17" s="15" customFormat="1" ht="12.75" customHeight="1" x14ac:dyDescent="0.4">
      <c r="A115" s="260" t="str">
        <f>'CONTRACT TOTAL'!A115:B115</f>
        <v>FY23 Employee Classification 38.5%</v>
      </c>
      <c r="B115" s="260"/>
      <c r="C115" s="116">
        <f>2836.8+1726.63+219.31+2297.25</f>
        <v>7079.9900000000007</v>
      </c>
      <c r="D115" s="229">
        <f>1079+2837+178+2297</f>
        <v>6391</v>
      </c>
      <c r="E115" s="233">
        <f>C115+'[1]Task 1-2'!E115</f>
        <v>26355.100000000002</v>
      </c>
      <c r="F115" s="233">
        <f>D115+'[1]Task 1-2'!F115</f>
        <v>20061</v>
      </c>
      <c r="G115" s="239">
        <v>0</v>
      </c>
      <c r="H115" s="239">
        <v>0</v>
      </c>
      <c r="I115" s="239">
        <v>0</v>
      </c>
      <c r="J115" s="111">
        <f>E115+G115+H115+I115</f>
        <v>26355.100000000002</v>
      </c>
      <c r="K115" s="111">
        <v>0</v>
      </c>
      <c r="L115" s="112">
        <v>0</v>
      </c>
      <c r="N115" s="229">
        <f>1079+2837+178+2297</f>
        <v>6391</v>
      </c>
      <c r="O115" s="194"/>
      <c r="P115" s="45"/>
      <c r="Q115" s="45"/>
    </row>
    <row r="116" spans="1:17" s="15" customFormat="1" ht="12.75" customHeight="1" x14ac:dyDescent="0.4">
      <c r="A116" s="260" t="str">
        <f>'CONTRACT TOTAL'!A116:B116</f>
        <v>FY23 Employee Classification 47.2%</v>
      </c>
      <c r="B116" s="260"/>
      <c r="C116" s="204">
        <f>1136.54+2525.65</f>
        <v>3662.19</v>
      </c>
      <c r="D116" s="231">
        <f>2448+1105</f>
        <v>3553</v>
      </c>
      <c r="E116" s="219">
        <f>C116+'[1]Task 1-2'!E116</f>
        <v>11739.57</v>
      </c>
      <c r="F116" s="219">
        <f>D116+'[1]Task 1-2'!F116</f>
        <v>5714</v>
      </c>
      <c r="G116" s="241">
        <v>0</v>
      </c>
      <c r="H116" s="241">
        <v>0</v>
      </c>
      <c r="I116" s="241">
        <v>0</v>
      </c>
      <c r="J116" s="194">
        <f t="shared" si="13"/>
        <v>11739.57</v>
      </c>
      <c r="K116" s="194">
        <v>0</v>
      </c>
      <c r="L116" s="113">
        <v>0</v>
      </c>
      <c r="N116" s="231">
        <f>2448+1105</f>
        <v>3553</v>
      </c>
      <c r="O116" s="194"/>
      <c r="P116" s="45"/>
      <c r="Q116" s="45"/>
    </row>
    <row r="117" spans="1:17" s="15" customFormat="1" ht="12.75" customHeight="1" x14ac:dyDescent="0.4">
      <c r="A117" s="260" t="str">
        <f>'CONTRACT TOTAL'!A117:B117</f>
        <v>FY23 Employee Classification 9.3%</v>
      </c>
      <c r="B117" s="260"/>
      <c r="C117" s="204">
        <v>0</v>
      </c>
      <c r="D117" s="204">
        <v>0</v>
      </c>
      <c r="E117" s="219">
        <f>C117+'[1]Task 1-2'!E117</f>
        <v>0</v>
      </c>
      <c r="F117" s="219">
        <f>D117+'[1]Task 1-2'!F117</f>
        <v>0</v>
      </c>
      <c r="G117" s="241">
        <v>0</v>
      </c>
      <c r="H117" s="241">
        <v>0</v>
      </c>
      <c r="I117" s="241">
        <v>0</v>
      </c>
      <c r="J117" s="194">
        <f t="shared" si="13"/>
        <v>0</v>
      </c>
      <c r="K117" s="194">
        <v>0</v>
      </c>
      <c r="L117" s="113">
        <v>0</v>
      </c>
      <c r="N117" s="204">
        <v>0</v>
      </c>
      <c r="O117" s="194"/>
      <c r="P117" s="45"/>
      <c r="Q117" s="45"/>
    </row>
    <row r="118" spans="1:17" s="15" customFormat="1" ht="12.75" customHeight="1" x14ac:dyDescent="0.4">
      <c r="A118" s="260" t="str">
        <f>'CONTRACT TOTAL'!A118:B118</f>
        <v xml:space="preserve">FY23 Employee Classification </v>
      </c>
      <c r="B118" s="260"/>
      <c r="C118" s="204">
        <v>0</v>
      </c>
      <c r="D118" s="204">
        <v>0</v>
      </c>
      <c r="E118" s="219">
        <f>C118+'[1]Task 1-2'!E118</f>
        <v>0</v>
      </c>
      <c r="F118" s="219">
        <f>D118+'[1]Task 1-2'!F118</f>
        <v>0</v>
      </c>
      <c r="G118" s="241">
        <v>0</v>
      </c>
      <c r="H118" s="241">
        <v>0</v>
      </c>
      <c r="I118" s="241">
        <v>0</v>
      </c>
      <c r="J118" s="194">
        <f t="shared" si="13"/>
        <v>0</v>
      </c>
      <c r="K118" s="194">
        <v>0</v>
      </c>
      <c r="L118" s="113">
        <v>0</v>
      </c>
      <c r="N118" s="204">
        <v>0</v>
      </c>
      <c r="O118" s="194"/>
      <c r="P118" s="45"/>
      <c r="Q118" s="45"/>
    </row>
    <row r="119" spans="1:17" s="15" customFormat="1" ht="13.15" customHeight="1" thickBot="1" x14ac:dyDescent="0.45">
      <c r="A119" s="260" t="str">
        <f>'CONTRACT TOTAL'!A119:B119</f>
        <v xml:space="preserve">FY23 Employee Classification </v>
      </c>
      <c r="B119" s="260"/>
      <c r="C119" s="117">
        <v>0</v>
      </c>
      <c r="D119" s="117">
        <v>0</v>
      </c>
      <c r="E119" s="232">
        <f>C119+'[1]Task 1-2'!E119</f>
        <v>0</v>
      </c>
      <c r="F119" s="232">
        <f>D119+'[1]Task 1-2'!F119</f>
        <v>0</v>
      </c>
      <c r="G119" s="244">
        <v>0</v>
      </c>
      <c r="H119" s="244">
        <v>0</v>
      </c>
      <c r="I119" s="244">
        <v>0</v>
      </c>
      <c r="J119" s="114">
        <f t="shared" si="13"/>
        <v>0</v>
      </c>
      <c r="K119" s="114">
        <v>0</v>
      </c>
      <c r="L119" s="115">
        <v>0</v>
      </c>
      <c r="N119" s="117">
        <v>0</v>
      </c>
      <c r="O119" s="194"/>
      <c r="P119" s="45"/>
      <c r="Q119" s="45"/>
    </row>
    <row r="120" spans="1:17" s="15" customFormat="1" ht="12.75" x14ac:dyDescent="0.4">
      <c r="A120" s="268" t="s">
        <v>54</v>
      </c>
      <c r="B120" s="268"/>
      <c r="C120" s="118">
        <f>SUM(C102:C119)</f>
        <v>10742.18</v>
      </c>
      <c r="D120" s="118">
        <f t="shared" ref="D120:L120" si="15">SUM(D102:D119)</f>
        <v>9944</v>
      </c>
      <c r="E120" s="118">
        <f t="shared" si="15"/>
        <v>284377.48999999993</v>
      </c>
      <c r="F120" s="118">
        <f t="shared" si="15"/>
        <v>330696</v>
      </c>
      <c r="G120" s="118">
        <f t="shared" si="15"/>
        <v>0</v>
      </c>
      <c r="H120" s="118">
        <f t="shared" si="15"/>
        <v>0</v>
      </c>
      <c r="I120" s="118">
        <f t="shared" si="15"/>
        <v>0</v>
      </c>
      <c r="J120" s="118">
        <f t="shared" si="15"/>
        <v>284377.48999999993</v>
      </c>
      <c r="K120" s="118">
        <f t="shared" si="15"/>
        <v>350611</v>
      </c>
      <c r="L120" s="118">
        <f t="shared" si="15"/>
        <v>0</v>
      </c>
      <c r="N120" s="118">
        <f t="shared" ref="N120" si="16">SUM(N102:N119)</f>
        <v>9944</v>
      </c>
      <c r="O120" s="118">
        <f>SUM(O102:O114)</f>
        <v>0</v>
      </c>
    </row>
    <row r="121" spans="1:17" s="15" customFormat="1" ht="12.75" x14ac:dyDescent="0.4">
      <c r="A121" s="267"/>
      <c r="B121" s="267"/>
      <c r="C121" s="103"/>
      <c r="D121" s="103"/>
      <c r="E121" s="103"/>
      <c r="F121" s="103"/>
      <c r="G121" s="181"/>
      <c r="H121" s="181"/>
      <c r="I121" s="103"/>
      <c r="J121" s="103"/>
      <c r="K121" s="103"/>
      <c r="L121" s="103"/>
      <c r="N121" s="175"/>
      <c r="O121" s="14"/>
    </row>
    <row r="122" spans="1:17" s="15" customFormat="1" x14ac:dyDescent="0.4">
      <c r="A122" s="266" t="s">
        <v>57</v>
      </c>
      <c r="B122" s="266"/>
      <c r="C122" s="89">
        <f>C78+C99+C120</f>
        <v>36890.61</v>
      </c>
      <c r="D122" s="198">
        <f t="shared" ref="D122:K122" si="17">D78+D99+D120</f>
        <v>34073</v>
      </c>
      <c r="E122" s="198">
        <f t="shared" si="17"/>
        <v>942049.99</v>
      </c>
      <c r="F122" s="198">
        <f t="shared" si="17"/>
        <v>1055963</v>
      </c>
      <c r="G122" s="198">
        <f t="shared" si="17"/>
        <v>0</v>
      </c>
      <c r="H122" s="198">
        <f t="shared" si="17"/>
        <v>0</v>
      </c>
      <c r="I122" s="198">
        <f t="shared" si="17"/>
        <v>0</v>
      </c>
      <c r="J122" s="198">
        <f t="shared" si="17"/>
        <v>942049.99</v>
      </c>
      <c r="K122" s="198">
        <f t="shared" si="17"/>
        <v>1140534</v>
      </c>
      <c r="L122" s="89">
        <f t="shared" ref="L122" si="18">L78+L99+L120</f>
        <v>0</v>
      </c>
      <c r="N122" s="198">
        <f t="shared" ref="N122" si="19">N78+N99+N120</f>
        <v>34073</v>
      </c>
      <c r="O122" s="89">
        <f>O78+O99+O120</f>
        <v>2019.4299999999998</v>
      </c>
      <c r="Q122" s="29"/>
    </row>
    <row r="123" spans="1:17" s="15" customFormat="1" ht="12.75" x14ac:dyDescent="0.4">
      <c r="A123" s="267"/>
      <c r="B123" s="267"/>
      <c r="C123" s="103"/>
      <c r="D123" s="103"/>
      <c r="E123" s="103"/>
      <c r="F123" s="103"/>
      <c r="G123" s="181"/>
      <c r="H123" s="181"/>
      <c r="I123" s="103"/>
      <c r="J123" s="103"/>
      <c r="K123" s="103"/>
      <c r="L123" s="103"/>
      <c r="N123" s="175"/>
      <c r="O123" s="14"/>
    </row>
    <row r="124" spans="1:17" s="15" customFormat="1" x14ac:dyDescent="0.4">
      <c r="A124" s="265" t="s">
        <v>55</v>
      </c>
      <c r="B124" s="265"/>
      <c r="C124" s="103"/>
      <c r="D124" s="103"/>
      <c r="E124" s="103"/>
      <c r="F124" s="103"/>
      <c r="G124" s="181"/>
      <c r="H124" s="181"/>
      <c r="I124" s="103"/>
      <c r="J124" s="103"/>
      <c r="K124" s="103"/>
      <c r="L124" s="103"/>
      <c r="N124" s="175"/>
      <c r="O124" s="53"/>
    </row>
    <row r="125" spans="1:17" s="15" customFormat="1" ht="12.75" x14ac:dyDescent="0.4">
      <c r="A125" s="260" t="str">
        <f>'CONTRACT TOTAL'!A125:B125</f>
        <v>Travel</v>
      </c>
      <c r="B125" s="260"/>
      <c r="C125" s="63">
        <v>3915</v>
      </c>
      <c r="D125" s="231">
        <v>0</v>
      </c>
      <c r="E125" s="219">
        <f>C125+'[1]Task 1-2'!E125</f>
        <v>13163.14</v>
      </c>
      <c r="F125" s="219">
        <f>D125+'[1]Task 1-2'!F125</f>
        <v>20089</v>
      </c>
      <c r="G125" s="241">
        <v>0</v>
      </c>
      <c r="H125" s="241">
        <v>0</v>
      </c>
      <c r="I125" s="241">
        <v>0</v>
      </c>
      <c r="J125" s="83">
        <f t="shared" ref="J125:J130" si="20">E125+G125+H125+I125</f>
        <v>13163.14</v>
      </c>
      <c r="K125" s="83">
        <v>16779</v>
      </c>
      <c r="L125" s="83">
        <v>1566</v>
      </c>
      <c r="N125" s="231">
        <v>0</v>
      </c>
      <c r="O125" s="18">
        <f t="shared" ref="O125:O130" si="21">C125-N125</f>
        <v>3915</v>
      </c>
      <c r="P125" s="46"/>
    </row>
    <row r="126" spans="1:17" s="15" customFormat="1" ht="12.75" x14ac:dyDescent="0.4">
      <c r="A126" s="260" t="str">
        <f>'CONTRACT TOTAL'!A126:B126</f>
        <v>Equipment</v>
      </c>
      <c r="B126" s="260"/>
      <c r="C126" s="63">
        <v>0</v>
      </c>
      <c r="D126" s="231">
        <v>47000</v>
      </c>
      <c r="E126" s="219">
        <f>C126+'[1]Task 1-2'!E126</f>
        <v>224864</v>
      </c>
      <c r="F126" s="219">
        <f>D126+'[1]Task 1-2'!F126</f>
        <v>567000</v>
      </c>
      <c r="G126" s="241">
        <v>0</v>
      </c>
      <c r="H126" s="241">
        <v>0</v>
      </c>
      <c r="I126" s="241">
        <v>0</v>
      </c>
      <c r="J126" s="83">
        <f t="shared" si="20"/>
        <v>224864</v>
      </c>
      <c r="K126" s="83">
        <v>260000</v>
      </c>
      <c r="L126" s="83">
        <v>45969.93</v>
      </c>
      <c r="N126" s="231">
        <v>47000</v>
      </c>
      <c r="O126" s="18">
        <f t="shared" si="21"/>
        <v>-47000</v>
      </c>
      <c r="P126" s="46"/>
    </row>
    <row r="127" spans="1:17" s="15" customFormat="1" ht="12.75" x14ac:dyDescent="0.4">
      <c r="A127" s="260" t="str">
        <f>'CONTRACT TOTAL'!A127:B127</f>
        <v>Materials</v>
      </c>
      <c r="B127" s="260"/>
      <c r="C127" s="63">
        <f>96.84+4477.83+25.39+349</f>
        <v>4949.0600000000004</v>
      </c>
      <c r="D127" s="231">
        <v>5000</v>
      </c>
      <c r="E127" s="219">
        <f>C127+'[1]Task 1-2'!E127</f>
        <v>83888.119999999981</v>
      </c>
      <c r="F127" s="219">
        <f>D127+'[1]Task 1-2'!F127</f>
        <v>233218</v>
      </c>
      <c r="G127" s="241">
        <v>0</v>
      </c>
      <c r="H127" s="241">
        <v>0</v>
      </c>
      <c r="I127" s="241">
        <v>0</v>
      </c>
      <c r="J127" s="83">
        <f t="shared" si="20"/>
        <v>83888.119999999981</v>
      </c>
      <c r="K127" s="83">
        <v>239662</v>
      </c>
      <c r="L127" s="83">
        <v>0</v>
      </c>
      <c r="N127" s="231">
        <v>5000</v>
      </c>
      <c r="O127" s="18">
        <f t="shared" si="21"/>
        <v>-50.9399999999996</v>
      </c>
      <c r="P127" s="46"/>
      <c r="Q127" s="29"/>
    </row>
    <row r="128" spans="1:17" s="15" customFormat="1" ht="12.75" x14ac:dyDescent="0.4">
      <c r="A128" s="260" t="str">
        <f>'CONTRACT TOTAL'!A128:B128</f>
        <v>Subcontracts</v>
      </c>
      <c r="B128" s="260"/>
      <c r="C128" s="63">
        <f>5859+281.75+900</f>
        <v>7040.75</v>
      </c>
      <c r="D128" s="231">
        <v>22000</v>
      </c>
      <c r="E128" s="219">
        <f>C128+'[1]Task 1-2'!E128</f>
        <v>69105.25</v>
      </c>
      <c r="F128" s="219">
        <f>D128+'[1]Task 1-2'!F128</f>
        <v>35520</v>
      </c>
      <c r="G128" s="241">
        <v>0</v>
      </c>
      <c r="H128" s="241">
        <v>0</v>
      </c>
      <c r="I128" s="241">
        <v>0</v>
      </c>
      <c r="J128" s="83">
        <f t="shared" si="20"/>
        <v>69105.25</v>
      </c>
      <c r="K128" s="83">
        <v>5040</v>
      </c>
      <c r="L128" s="83">
        <f>76794.04+2254+6300</f>
        <v>85348.04</v>
      </c>
      <c r="N128" s="231">
        <v>22000</v>
      </c>
      <c r="O128" s="18">
        <f t="shared" si="21"/>
        <v>-14959.25</v>
      </c>
      <c r="P128" s="46"/>
      <c r="Q128" s="29"/>
    </row>
    <row r="129" spans="1:19" s="15" customFormat="1" ht="12.75" x14ac:dyDescent="0.4">
      <c r="A129" s="260" t="str">
        <f>'CONTRACT TOTAL'!A129:B129</f>
        <v>Miscellaneous</v>
      </c>
      <c r="B129" s="260"/>
      <c r="C129" s="63">
        <f>1891+165+366.06-174.98+1348.86+3544.38+1300+5405</f>
        <v>13845.32</v>
      </c>
      <c r="D129" s="231">
        <v>15000</v>
      </c>
      <c r="E129" s="219">
        <f>C129+'[1]Task 1-2'!E129</f>
        <v>227790.13</v>
      </c>
      <c r="F129" s="219">
        <f>D129+'[1]Task 1-2'!F129</f>
        <v>249080</v>
      </c>
      <c r="G129" s="241">
        <v>0</v>
      </c>
      <c r="H129" s="241">
        <v>0</v>
      </c>
      <c r="I129" s="241">
        <v>0</v>
      </c>
      <c r="J129" s="83">
        <f t="shared" si="20"/>
        <v>227790.13</v>
      </c>
      <c r="K129" s="83">
        <v>272969</v>
      </c>
      <c r="L129" s="83">
        <f>25800+6195.96</f>
        <v>31995.96</v>
      </c>
      <c r="N129" s="231">
        <v>15000</v>
      </c>
      <c r="O129" s="18">
        <f t="shared" si="21"/>
        <v>-1154.6800000000003</v>
      </c>
      <c r="P129" s="46"/>
      <c r="Q129" s="29"/>
    </row>
    <row r="130" spans="1:19" s="15" customFormat="1" ht="12.75" x14ac:dyDescent="0.4">
      <c r="A130" s="260" t="str">
        <f>'CONTRACT TOTAL'!A130:B130</f>
        <v>Utilities</v>
      </c>
      <c r="B130" s="260"/>
      <c r="C130" s="215">
        <v>14733.39</v>
      </c>
      <c r="D130" s="231">
        <v>15000</v>
      </c>
      <c r="E130" s="219">
        <f>C130+'[1]Task 1-2'!E130</f>
        <v>336294.72000000003</v>
      </c>
      <c r="F130" s="219">
        <f>D130+'[1]Task 1-2'!F130</f>
        <v>556126</v>
      </c>
      <c r="G130" s="241">
        <v>0</v>
      </c>
      <c r="H130" s="241">
        <v>0</v>
      </c>
      <c r="I130" s="241">
        <v>0</v>
      </c>
      <c r="J130" s="83">
        <f t="shared" si="20"/>
        <v>336294.72000000003</v>
      </c>
      <c r="K130" s="83">
        <v>604728</v>
      </c>
      <c r="L130" s="83">
        <v>0</v>
      </c>
      <c r="N130" s="231">
        <v>15000</v>
      </c>
      <c r="O130" s="18">
        <f t="shared" si="21"/>
        <v>-266.61000000000058</v>
      </c>
      <c r="P130" s="46"/>
      <c r="Q130" s="29"/>
      <c r="R130" s="29"/>
      <c r="S130" s="29"/>
    </row>
    <row r="131" spans="1:19" s="15" customFormat="1" x14ac:dyDescent="0.4">
      <c r="A131" s="266" t="s">
        <v>56</v>
      </c>
      <c r="B131" s="266"/>
      <c r="C131" s="89">
        <f>SUM(C125:C130)</f>
        <v>44483.520000000004</v>
      </c>
      <c r="D131" s="89">
        <f t="shared" ref="D131:L131" si="22">SUM(D125:D130)</f>
        <v>104000</v>
      </c>
      <c r="E131" s="118">
        <f t="shared" si="22"/>
        <v>955105.3600000001</v>
      </c>
      <c r="F131" s="118">
        <f t="shared" si="22"/>
        <v>1661033</v>
      </c>
      <c r="G131" s="176">
        <f>SUM(G125:G130)</f>
        <v>0</v>
      </c>
      <c r="H131" s="183">
        <f>SUM(H125:H130)</f>
        <v>0</v>
      </c>
      <c r="I131" s="89">
        <f t="shared" si="22"/>
        <v>0</v>
      </c>
      <c r="J131" s="89">
        <f t="shared" si="22"/>
        <v>955105.3600000001</v>
      </c>
      <c r="K131" s="89">
        <f t="shared" si="22"/>
        <v>1399178</v>
      </c>
      <c r="L131" s="89">
        <f t="shared" si="22"/>
        <v>164879.93</v>
      </c>
      <c r="N131" s="198">
        <f>SUM(N125:N130)</f>
        <v>104000</v>
      </c>
      <c r="O131" s="89">
        <f>SUM(O125:O130)</f>
        <v>-59516.480000000003</v>
      </c>
      <c r="Q131" s="29"/>
    </row>
    <row r="132" spans="1:19" s="16" customFormat="1" ht="12.75" x14ac:dyDescent="0.4">
      <c r="A132" s="368"/>
      <c r="B132" s="369"/>
      <c r="C132" s="72"/>
      <c r="D132" s="73"/>
      <c r="E132" s="72"/>
      <c r="F132" s="73"/>
      <c r="G132" s="174"/>
      <c r="H132" s="174"/>
      <c r="I132" s="73"/>
      <c r="J132" s="83"/>
      <c r="K132" s="83"/>
      <c r="L132" s="83"/>
      <c r="N132" s="174"/>
      <c r="O132" s="46"/>
      <c r="Q132" s="29"/>
    </row>
    <row r="133" spans="1:19" s="15" customFormat="1" x14ac:dyDescent="0.4">
      <c r="A133" s="266" t="s">
        <v>58</v>
      </c>
      <c r="B133" s="266"/>
      <c r="C133" s="89">
        <f>C122+C131</f>
        <v>81374.13</v>
      </c>
      <c r="D133" s="89">
        <f t="shared" ref="D133:J133" si="23">D122+D131</f>
        <v>138073</v>
      </c>
      <c r="E133" s="89">
        <f t="shared" si="23"/>
        <v>1897155.35</v>
      </c>
      <c r="F133" s="89">
        <f t="shared" si="23"/>
        <v>2716996</v>
      </c>
      <c r="G133" s="183">
        <f t="shared" si="23"/>
        <v>0</v>
      </c>
      <c r="H133" s="183">
        <f t="shared" si="23"/>
        <v>0</v>
      </c>
      <c r="I133" s="89">
        <f t="shared" si="23"/>
        <v>0</v>
      </c>
      <c r="J133" s="91">
        <f t="shared" si="23"/>
        <v>1897155.35</v>
      </c>
      <c r="K133" s="91">
        <f>K122+K131</f>
        <v>2539712</v>
      </c>
      <c r="L133" s="91">
        <f>L122+L131</f>
        <v>164879.93</v>
      </c>
      <c r="N133" s="198">
        <f t="shared" ref="N133" si="24">N122+N131</f>
        <v>138073</v>
      </c>
      <c r="O133" s="89">
        <f>O122+O131</f>
        <v>-57497.05</v>
      </c>
      <c r="Q133" s="29"/>
    </row>
    <row r="134" spans="1:19" s="15" customFormat="1" x14ac:dyDescent="0.4">
      <c r="A134" s="266" t="s">
        <v>44</v>
      </c>
      <c r="B134" s="266"/>
      <c r="C134" s="89">
        <f>16945.85+99.81</f>
        <v>17045.66</v>
      </c>
      <c r="D134" s="225">
        <v>15464.88</v>
      </c>
      <c r="E134" s="225">
        <f>C134+'[1]Task 1-2'!E134</f>
        <v>362330.92869999999</v>
      </c>
      <c r="F134" s="225">
        <f>D134+'[1]Task 1-2'!F134</f>
        <v>445688.10000000003</v>
      </c>
      <c r="G134" s="172">
        <v>0</v>
      </c>
      <c r="H134" s="172">
        <v>0</v>
      </c>
      <c r="I134" s="122">
        <v>0</v>
      </c>
      <c r="J134" s="89">
        <f>E134+G134+H134+I134</f>
        <v>362330.92869999999</v>
      </c>
      <c r="K134" s="91">
        <v>477604</v>
      </c>
      <c r="L134" s="91">
        <v>9598.7199999999993</v>
      </c>
      <c r="N134" s="225">
        <v>15464.88</v>
      </c>
      <c r="O134" s="89">
        <f>C134-N134</f>
        <v>1580.7800000000007</v>
      </c>
      <c r="Q134" s="29"/>
    </row>
    <row r="135" spans="1:19" s="15" customFormat="1" ht="12.75" x14ac:dyDescent="0.3">
      <c r="A135" s="263" t="s">
        <v>65</v>
      </c>
      <c r="B135" s="263"/>
      <c r="C135" s="92">
        <f>(C122+C125+C127+C129)*0.286</f>
        <v>17045.597139999998</v>
      </c>
      <c r="D135" s="92">
        <f t="shared" ref="D135:J135" si="25">(D122+D125+D127+D129)*0.286</f>
        <v>15464.877999999999</v>
      </c>
      <c r="E135" s="92">
        <f t="shared" si="25"/>
        <v>362330.93467999995</v>
      </c>
      <c r="F135" s="92">
        <f t="shared" si="25"/>
        <v>445688.1</v>
      </c>
      <c r="G135" s="92">
        <f t="shared" si="25"/>
        <v>0</v>
      </c>
      <c r="H135" s="92">
        <f t="shared" si="25"/>
        <v>0</v>
      </c>
      <c r="I135" s="92">
        <f t="shared" si="25"/>
        <v>0</v>
      </c>
      <c r="J135" s="92">
        <f t="shared" si="25"/>
        <v>362330.93467999995</v>
      </c>
      <c r="K135" s="92">
        <f>(K122+K125+K127+K129)*0.286</f>
        <v>477603.98399999994</v>
      </c>
      <c r="L135" s="92">
        <f>(L122+L125+L127+L129)*0.286</f>
        <v>9598.7205599999998</v>
      </c>
      <c r="N135" s="92">
        <f>(N122+N125+N127+N129)*0.286</f>
        <v>15464.877999999999</v>
      </c>
      <c r="O135" s="96">
        <f>(O122+O125+O127+O129)*0.286</f>
        <v>1352.43966</v>
      </c>
      <c r="Q135" s="29"/>
    </row>
    <row r="136" spans="1:19" s="23" customFormat="1" x14ac:dyDescent="0.4">
      <c r="A136" s="264" t="s">
        <v>43</v>
      </c>
      <c r="B136" s="264"/>
      <c r="C136" s="93">
        <f>C133+C134</f>
        <v>98419.790000000008</v>
      </c>
      <c r="D136" s="162">
        <f t="shared" ref="D136:L136" si="26">D133+D134</f>
        <v>153537.88</v>
      </c>
      <c r="E136" s="162">
        <f t="shared" si="26"/>
        <v>2259486.2787000001</v>
      </c>
      <c r="F136" s="162">
        <f t="shared" si="26"/>
        <v>3162684.1</v>
      </c>
      <c r="G136" s="162">
        <f t="shared" si="26"/>
        <v>0</v>
      </c>
      <c r="H136" s="162">
        <f t="shared" si="26"/>
        <v>0</v>
      </c>
      <c r="I136" s="162">
        <f t="shared" si="26"/>
        <v>0</v>
      </c>
      <c r="J136" s="162">
        <f t="shared" si="26"/>
        <v>2259486.2787000001</v>
      </c>
      <c r="K136" s="162">
        <f t="shared" si="26"/>
        <v>3017316</v>
      </c>
      <c r="L136" s="162">
        <f t="shared" si="26"/>
        <v>174478.65</v>
      </c>
      <c r="N136" s="93">
        <f>N133+N134</f>
        <v>153537.88</v>
      </c>
      <c r="O136" s="97">
        <f>O133+O134</f>
        <v>-55916.270000000004</v>
      </c>
      <c r="P136" s="47"/>
      <c r="Q136" s="29"/>
    </row>
    <row r="137" spans="1:19" ht="15" x14ac:dyDescent="0.4">
      <c r="A137" s="370"/>
      <c r="B137" s="371"/>
      <c r="C137" s="371"/>
      <c r="D137" s="371"/>
      <c r="E137" s="371"/>
      <c r="F137" s="371"/>
      <c r="G137" s="371"/>
      <c r="H137" s="371"/>
      <c r="I137" s="371"/>
      <c r="J137" s="371"/>
      <c r="K137" s="371"/>
      <c r="L137" s="372"/>
    </row>
    <row r="138" spans="1:19" x14ac:dyDescent="0.3">
      <c r="A138" s="261" t="s">
        <v>28</v>
      </c>
      <c r="B138" s="262"/>
      <c r="C138" s="262"/>
      <c r="D138" s="3"/>
      <c r="E138" s="3"/>
      <c r="F138" s="3"/>
      <c r="G138" s="4" t="s">
        <v>29</v>
      </c>
      <c r="H138" s="3"/>
      <c r="I138" s="3"/>
      <c r="J138" s="3"/>
      <c r="K138" s="3"/>
      <c r="L138" s="2"/>
      <c r="Q138" s="32"/>
    </row>
    <row r="139" spans="1:19" x14ac:dyDescent="0.4">
      <c r="A139" s="1" t="s">
        <v>22</v>
      </c>
      <c r="K139" s="32"/>
      <c r="L139" s="84"/>
      <c r="Q139" s="141"/>
    </row>
    <row r="140" spans="1:19" x14ac:dyDescent="0.4">
      <c r="B140" s="44"/>
      <c r="C140" s="44"/>
      <c r="D140" s="44"/>
      <c r="K140" s="32"/>
    </row>
    <row r="141" spans="1:19" s="44" customFormat="1" x14ac:dyDescent="0.4">
      <c r="E141" s="75"/>
      <c r="J141" s="48"/>
      <c r="K141" s="48"/>
      <c r="M141" s="48"/>
    </row>
    <row r="142" spans="1:19" s="44" customFormat="1" x14ac:dyDescent="0.4">
      <c r="A142" s="33"/>
      <c r="B142" s="33"/>
      <c r="C142" s="137"/>
      <c r="D142" s="138"/>
      <c r="E142" s="48"/>
      <c r="H142" s="48"/>
      <c r="J142" s="75"/>
      <c r="K142" s="48"/>
    </row>
    <row r="143" spans="1:19" s="44" customFormat="1" x14ac:dyDescent="0.4">
      <c r="A143" s="33"/>
      <c r="B143" s="33"/>
      <c r="C143" s="139"/>
      <c r="D143" s="138"/>
      <c r="E143" s="48"/>
      <c r="F143" s="48"/>
      <c r="H143" s="185"/>
      <c r="I143" s="48"/>
      <c r="J143" s="151"/>
      <c r="K143" s="213"/>
      <c r="L143" s="152"/>
    </row>
    <row r="144" spans="1:19" s="44" customFormat="1" x14ac:dyDescent="0.4">
      <c r="A144" s="33"/>
      <c r="C144" s="137"/>
      <c r="D144" s="138"/>
      <c r="E144" s="48"/>
      <c r="F144" s="49"/>
      <c r="H144" s="48"/>
      <c r="I144" s="48"/>
      <c r="J144" s="49"/>
      <c r="K144" s="49"/>
      <c r="L144" s="152"/>
    </row>
    <row r="145" spans="1:11" s="44" customFormat="1" x14ac:dyDescent="0.4">
      <c r="A145" s="33"/>
      <c r="C145" s="137"/>
      <c r="D145" s="138"/>
      <c r="E145" s="48"/>
      <c r="F145" s="49"/>
      <c r="H145" s="48"/>
      <c r="I145" s="48"/>
      <c r="J145" s="48"/>
      <c r="K145" s="48"/>
    </row>
    <row r="146" spans="1:11" s="44" customFormat="1" x14ac:dyDescent="0.4">
      <c r="A146" s="33"/>
      <c r="C146" s="49"/>
      <c r="D146" s="33"/>
      <c r="E146" s="48"/>
      <c r="F146" s="49"/>
      <c r="J146" s="48"/>
    </row>
    <row r="147" spans="1:11" s="44" customFormat="1" x14ac:dyDescent="0.4">
      <c r="A147" s="33"/>
      <c r="C147" s="49"/>
      <c r="D147" s="33"/>
      <c r="F147" s="49"/>
    </row>
    <row r="148" spans="1:11" s="44" customFormat="1" x14ac:dyDescent="0.4">
      <c r="A148" s="33"/>
      <c r="C148" s="49"/>
      <c r="D148" s="33"/>
      <c r="F148" s="49"/>
    </row>
    <row r="149" spans="1:11" s="44" customFormat="1" x14ac:dyDescent="0.4">
      <c r="A149" s="33"/>
      <c r="C149" s="49"/>
      <c r="F149" s="49"/>
    </row>
    <row r="150" spans="1:11" s="44" customFormat="1" x14ac:dyDescent="0.4">
      <c r="A150" s="33"/>
      <c r="C150" s="49"/>
      <c r="F150" s="48"/>
      <c r="G150" s="48"/>
      <c r="H150" s="48"/>
      <c r="I150" s="75"/>
      <c r="J150" s="48"/>
    </row>
    <row r="151" spans="1:11" s="44" customFormat="1" x14ac:dyDescent="0.4">
      <c r="A151" s="33"/>
      <c r="C151" s="49"/>
      <c r="F151" s="48"/>
      <c r="G151" s="48"/>
      <c r="H151" s="48"/>
      <c r="I151" s="75"/>
      <c r="J151" s="48"/>
    </row>
    <row r="152" spans="1:11" s="44" customFormat="1" x14ac:dyDescent="0.4">
      <c r="A152" s="33"/>
      <c r="C152" s="50"/>
      <c r="F152" s="48"/>
      <c r="G152" s="50"/>
      <c r="H152" s="48"/>
      <c r="I152" s="75"/>
      <c r="J152" s="48"/>
    </row>
    <row r="153" spans="1:11" s="44" customFormat="1" x14ac:dyDescent="0.4">
      <c r="A153" s="33"/>
      <c r="F153" s="48"/>
      <c r="G153" s="48"/>
      <c r="H153" s="48"/>
      <c r="I153" s="75"/>
      <c r="J153" s="48"/>
    </row>
    <row r="154" spans="1:11" s="44" customFormat="1" x14ac:dyDescent="0.4">
      <c r="A154" s="33"/>
      <c r="C154" s="48"/>
      <c r="F154" s="48"/>
      <c r="G154" s="48"/>
      <c r="H154" s="48"/>
      <c r="I154" s="75"/>
      <c r="J154" s="48"/>
    </row>
    <row r="155" spans="1:11" s="44" customFormat="1" x14ac:dyDescent="0.4">
      <c r="A155" s="33"/>
      <c r="F155" s="48"/>
      <c r="G155" s="48"/>
      <c r="H155" s="48"/>
      <c r="I155" s="75"/>
      <c r="J155" s="48"/>
    </row>
    <row r="156" spans="1:11" s="44" customFormat="1" x14ac:dyDescent="0.4">
      <c r="C156" s="48"/>
      <c r="F156" s="48"/>
      <c r="G156" s="48"/>
      <c r="H156" s="48"/>
      <c r="I156" s="75"/>
      <c r="J156" s="48"/>
    </row>
    <row r="157" spans="1:11" s="44" customFormat="1" x14ac:dyDescent="0.4">
      <c r="F157" s="48"/>
      <c r="G157" s="48"/>
      <c r="H157" s="48"/>
      <c r="I157" s="75"/>
      <c r="J157" s="48"/>
    </row>
    <row r="158" spans="1:11" s="44" customFormat="1" x14ac:dyDescent="0.4">
      <c r="F158" s="48"/>
      <c r="G158" s="48"/>
      <c r="H158" s="48"/>
      <c r="I158" s="75"/>
      <c r="J158" s="48"/>
    </row>
    <row r="159" spans="1:11" s="44" customFormat="1" x14ac:dyDescent="0.4">
      <c r="F159" s="48"/>
      <c r="G159" s="48"/>
      <c r="H159" s="48"/>
      <c r="I159" s="75"/>
      <c r="J159" s="48"/>
    </row>
    <row r="160" spans="1:11" s="44" customFormat="1" x14ac:dyDescent="0.4">
      <c r="F160" s="75"/>
      <c r="G160" s="75"/>
      <c r="H160" s="75"/>
      <c r="I160" s="48"/>
      <c r="J160" s="48"/>
    </row>
    <row r="161" spans="2:4" s="44" customFormat="1" x14ac:dyDescent="0.4"/>
    <row r="162" spans="2:4" s="44" customFormat="1" x14ac:dyDescent="0.4"/>
    <row r="163" spans="2:4" s="44" customFormat="1" x14ac:dyDescent="0.4"/>
    <row r="164" spans="2:4" s="44" customFormat="1" x14ac:dyDescent="0.4"/>
    <row r="165" spans="2:4" s="44" customFormat="1" x14ac:dyDescent="0.4"/>
    <row r="166" spans="2:4" s="44" customFormat="1" x14ac:dyDescent="0.4"/>
    <row r="167" spans="2:4" s="44" customFormat="1" x14ac:dyDescent="0.4"/>
    <row r="168" spans="2:4" s="44" customFormat="1" x14ac:dyDescent="0.4"/>
    <row r="169" spans="2:4" x14ac:dyDescent="0.4">
      <c r="B169" s="44"/>
      <c r="C169" s="44"/>
      <c r="D169" s="44"/>
    </row>
  </sheetData>
  <mergeCells count="161">
    <mergeCell ref="A135:B135"/>
    <mergeCell ref="A136:B136"/>
    <mergeCell ref="A137:L137"/>
    <mergeCell ref="A138:C138"/>
    <mergeCell ref="A134:B134"/>
    <mergeCell ref="A72:B72"/>
    <mergeCell ref="A93:B93"/>
    <mergeCell ref="A129:B129"/>
    <mergeCell ref="A130:B130"/>
    <mergeCell ref="A131:B131"/>
    <mergeCell ref="A132:B132"/>
    <mergeCell ref="A133:B133"/>
    <mergeCell ref="A123:B123"/>
    <mergeCell ref="A124:B124"/>
    <mergeCell ref="A125:B125"/>
    <mergeCell ref="A126:B126"/>
    <mergeCell ref="A127:B127"/>
    <mergeCell ref="A128:B128"/>
    <mergeCell ref="A107:B107"/>
    <mergeCell ref="A108:B108"/>
    <mergeCell ref="A109:B109"/>
    <mergeCell ref="A120:B120"/>
    <mergeCell ref="A121:B121"/>
    <mergeCell ref="A122:B122"/>
    <mergeCell ref="A117:B117"/>
    <mergeCell ref="A118:B118"/>
    <mergeCell ref="A119:B119"/>
    <mergeCell ref="A89:B89"/>
    <mergeCell ref="A90:B90"/>
    <mergeCell ref="A91:B91"/>
    <mergeCell ref="A92:B92"/>
    <mergeCell ref="A99:B99"/>
    <mergeCell ref="A100:B100"/>
    <mergeCell ref="A114:B114"/>
    <mergeCell ref="A113:B113"/>
    <mergeCell ref="A101:B101"/>
    <mergeCell ref="A102:B102"/>
    <mergeCell ref="A103:B103"/>
    <mergeCell ref="A115:B115"/>
    <mergeCell ref="A116:B116"/>
    <mergeCell ref="A95:B95"/>
    <mergeCell ref="A96:B96"/>
    <mergeCell ref="A97:B97"/>
    <mergeCell ref="A104:B104"/>
    <mergeCell ref="A105:B105"/>
    <mergeCell ref="A106:B106"/>
    <mergeCell ref="A83:B83"/>
    <mergeCell ref="A84:B84"/>
    <mergeCell ref="A85:B85"/>
    <mergeCell ref="A86:B86"/>
    <mergeCell ref="A87:B87"/>
    <mergeCell ref="A88:B88"/>
    <mergeCell ref="A110:B110"/>
    <mergeCell ref="A111:B111"/>
    <mergeCell ref="A112:B112"/>
    <mergeCell ref="A98:B98"/>
    <mergeCell ref="A94:B94"/>
    <mergeCell ref="A71:B71"/>
    <mergeCell ref="A78:B78"/>
    <mergeCell ref="A79:B79"/>
    <mergeCell ref="A80:B80"/>
    <mergeCell ref="A81:B81"/>
    <mergeCell ref="A82:B82"/>
    <mergeCell ref="A77:B77"/>
    <mergeCell ref="A73:B73"/>
    <mergeCell ref="A74:B74"/>
    <mergeCell ref="A75:B75"/>
    <mergeCell ref="A76:B76"/>
    <mergeCell ref="A65:B65"/>
    <mergeCell ref="A66:B66"/>
    <mergeCell ref="A67:B67"/>
    <mergeCell ref="A68:B68"/>
    <mergeCell ref="A69:B69"/>
    <mergeCell ref="A70:B70"/>
    <mergeCell ref="A59:B59"/>
    <mergeCell ref="A60:B60"/>
    <mergeCell ref="A61:B61"/>
    <mergeCell ref="A62:B62"/>
    <mergeCell ref="A63:B63"/>
    <mergeCell ref="A64:B64"/>
    <mergeCell ref="A47:B47"/>
    <mergeCell ref="A48:B48"/>
    <mergeCell ref="A49:B49"/>
    <mergeCell ref="A50:B50"/>
    <mergeCell ref="A57:B57"/>
    <mergeCell ref="A58:B58"/>
    <mergeCell ref="A41:B41"/>
    <mergeCell ref="A42:B42"/>
    <mergeCell ref="A43:B43"/>
    <mergeCell ref="A44:B44"/>
    <mergeCell ref="A45:B45"/>
    <mergeCell ref="A46:B46"/>
    <mergeCell ref="A56:B56"/>
    <mergeCell ref="A52:B52"/>
    <mergeCell ref="A53:B53"/>
    <mergeCell ref="A54:B54"/>
    <mergeCell ref="A55:B55"/>
    <mergeCell ref="A51:B51"/>
    <mergeCell ref="A29:B29"/>
    <mergeCell ref="A36:B36"/>
    <mergeCell ref="A37:B37"/>
    <mergeCell ref="A38:B38"/>
    <mergeCell ref="A39:B39"/>
    <mergeCell ref="A40:B40"/>
    <mergeCell ref="A23:B23"/>
    <mergeCell ref="A24:B24"/>
    <mergeCell ref="A25:B25"/>
    <mergeCell ref="A26:B26"/>
    <mergeCell ref="A27:B27"/>
    <mergeCell ref="A28:B28"/>
    <mergeCell ref="A35:B35"/>
    <mergeCell ref="A31:B31"/>
    <mergeCell ref="A32:B32"/>
    <mergeCell ref="A33:B33"/>
    <mergeCell ref="A34:B34"/>
    <mergeCell ref="A30:B30"/>
    <mergeCell ref="A17:B17"/>
    <mergeCell ref="A18:B18"/>
    <mergeCell ref="A19:B19"/>
    <mergeCell ref="A20:B20"/>
    <mergeCell ref="A21:B21"/>
    <mergeCell ref="A22:B22"/>
    <mergeCell ref="L12:L16"/>
    <mergeCell ref="C13:D13"/>
    <mergeCell ref="E13:F13"/>
    <mergeCell ref="G13:H13"/>
    <mergeCell ref="I13:I16"/>
    <mergeCell ref="J14:J16"/>
    <mergeCell ref="K14:K16"/>
    <mergeCell ref="B10:D11"/>
    <mergeCell ref="E10:H11"/>
    <mergeCell ref="I10:I11"/>
    <mergeCell ref="J10:K10"/>
    <mergeCell ref="J11:K11"/>
    <mergeCell ref="A12:B16"/>
    <mergeCell ref="C12:F12"/>
    <mergeCell ref="G12:I12"/>
    <mergeCell ref="J12:K13"/>
    <mergeCell ref="A7:A11"/>
    <mergeCell ref="B7:D7"/>
    <mergeCell ref="E7:I7"/>
    <mergeCell ref="J7:L7"/>
    <mergeCell ref="B8:D8"/>
    <mergeCell ref="E8:I8"/>
    <mergeCell ref="J8:L8"/>
    <mergeCell ref="B9:D9"/>
    <mergeCell ref="E9:H9"/>
    <mergeCell ref="J9:L9"/>
    <mergeCell ref="A4:D4"/>
    <mergeCell ref="E4:I4"/>
    <mergeCell ref="J4:L4"/>
    <mergeCell ref="A5:D6"/>
    <mergeCell ref="E5:I6"/>
    <mergeCell ref="J5:K5"/>
    <mergeCell ref="J6:K6"/>
    <mergeCell ref="A2:A3"/>
    <mergeCell ref="B2:B3"/>
    <mergeCell ref="C2:G3"/>
    <mergeCell ref="H2:I3"/>
    <mergeCell ref="J2:L2"/>
    <mergeCell ref="J3:L3"/>
  </mergeCells>
  <pageMargins left="0.25" right="0.25" top="0.75" bottom="0.75" header="0.3" footer="0.3"/>
  <pageSetup paperSize="5" scale="85" fitToHeight="0" orientation="landscape" horizontalDpi="1200" verticalDpi="1200" r:id="rId1"/>
  <headerFooter>
    <oddHeader>&amp;RPAGE &amp;P OF PAGES &amp;N</oddHeader>
    <oddFooter>&amp;A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B6429-F533-4A9E-BC97-56CB1836FA5D}">
  <sheetPr>
    <pageSetUpPr fitToPage="1"/>
  </sheetPr>
  <dimension ref="A1:S169"/>
  <sheetViews>
    <sheetView workbookViewId="0">
      <pane xSplit="2" ySplit="15" topLeftCell="C16" activePane="bottomRight" state="frozen"/>
      <selection activeCell="I10" sqref="I10:I11"/>
      <selection pane="topRight" activeCell="I10" sqref="I10:I11"/>
      <selection pane="bottomLeft" activeCell="I10" sqref="I10:I11"/>
      <selection pane="bottomRight" activeCell="I10" sqref="I10:I11"/>
    </sheetView>
  </sheetViews>
  <sheetFormatPr defaultColWidth="9.35546875" defaultRowHeight="13.15" outlineLevelCol="1" x14ac:dyDescent="0.4"/>
  <cols>
    <col min="1" max="1" width="20.35546875" style="192" customWidth="1"/>
    <col min="2" max="2" width="34.35546875" style="192" customWidth="1"/>
    <col min="3" max="3" width="17.35546875" style="192" customWidth="1"/>
    <col min="4" max="4" width="16.140625" style="192" customWidth="1"/>
    <col min="5" max="5" width="17" style="192" customWidth="1"/>
    <col min="6" max="6" width="17.35546875" style="192" customWidth="1"/>
    <col min="7" max="7" width="16.140625" style="192" customWidth="1"/>
    <col min="8" max="8" width="17.35546875" style="192" customWidth="1"/>
    <col min="9" max="9" width="16.35546875" style="192" customWidth="1"/>
    <col min="10" max="10" width="17" style="192" customWidth="1"/>
    <col min="11" max="11" width="16.35546875" style="192" customWidth="1"/>
    <col min="12" max="12" width="19.85546875" style="192" customWidth="1"/>
    <col min="13" max="13" width="11.35546875" style="192" customWidth="1"/>
    <col min="14" max="14" width="15" style="192" customWidth="1" outlineLevel="1"/>
    <col min="15" max="15" width="15.140625" style="192" customWidth="1" outlineLevel="1"/>
    <col min="16" max="16" width="14.35546875" style="192" customWidth="1"/>
    <col min="17" max="17" width="14.35546875" style="192" bestFit="1" customWidth="1"/>
    <col min="18" max="18" width="13" style="192" bestFit="1" customWidth="1"/>
    <col min="19" max="19" width="13.35546875" style="192" bestFit="1" customWidth="1"/>
    <col min="20" max="16384" width="9.35546875" style="192"/>
  </cols>
  <sheetData>
    <row r="1" spans="1:16" s="7" customFormat="1" ht="12" customHeight="1" x14ac:dyDescent="0.4">
      <c r="I1" s="11"/>
      <c r="J1" s="9"/>
      <c r="K1" s="10"/>
      <c r="L1" s="8"/>
    </row>
    <row r="2" spans="1:16" ht="27.75" customHeight="1" x14ac:dyDescent="0.4">
      <c r="A2" s="347"/>
      <c r="B2" s="349" t="s">
        <v>32</v>
      </c>
      <c r="C2" s="351" t="s">
        <v>30</v>
      </c>
      <c r="D2" s="351"/>
      <c r="E2" s="351"/>
      <c r="F2" s="351"/>
      <c r="G2" s="351"/>
      <c r="H2" s="353" t="s">
        <v>0</v>
      </c>
      <c r="I2" s="354"/>
      <c r="J2" s="296" t="s">
        <v>23</v>
      </c>
      <c r="K2" s="297"/>
      <c r="L2" s="298"/>
      <c r="N2" s="192">
        <v>396990</v>
      </c>
    </row>
    <row r="3" spans="1:16" ht="27.75" customHeight="1" x14ac:dyDescent="0.4">
      <c r="A3" s="348"/>
      <c r="B3" s="350"/>
      <c r="C3" s="352"/>
      <c r="D3" s="352"/>
      <c r="E3" s="352"/>
      <c r="F3" s="352"/>
      <c r="G3" s="352"/>
      <c r="H3" s="355"/>
      <c r="I3" s="356"/>
      <c r="J3" s="357" t="str">
        <f>'CONTRACT TOTAL'!J3:L3</f>
        <v>09/30/2022 (22)</v>
      </c>
      <c r="K3" s="358"/>
      <c r="L3" s="359"/>
      <c r="P3" s="193"/>
    </row>
    <row r="4" spans="1:16" ht="10.35" customHeight="1" x14ac:dyDescent="0.4">
      <c r="A4" s="296" t="s">
        <v>31</v>
      </c>
      <c r="B4" s="297"/>
      <c r="C4" s="297"/>
      <c r="D4" s="298"/>
      <c r="E4" s="296" t="s">
        <v>1</v>
      </c>
      <c r="F4" s="297"/>
      <c r="G4" s="297"/>
      <c r="H4" s="297"/>
      <c r="I4" s="298"/>
      <c r="J4" s="330" t="s">
        <v>2</v>
      </c>
      <c r="K4" s="331"/>
      <c r="L4" s="332"/>
    </row>
    <row r="5" spans="1:16" ht="9" customHeight="1" x14ac:dyDescent="0.4">
      <c r="A5" s="333" t="str">
        <f>'CONTRACT TOTAL'!A5:D6</f>
        <v>NASA/Goodard Space Flight Center, Wallops Flight Facility
NASA Contracting Officer, NAME (name@nasa.gov)</v>
      </c>
      <c r="B5" s="334"/>
      <c r="C5" s="334"/>
      <c r="D5" s="335"/>
      <c r="E5" s="282" t="str">
        <f>'CONTRACT TOTAL'!E5:I6</f>
        <v>Institutional Info</v>
      </c>
      <c r="F5" s="339"/>
      <c r="G5" s="339"/>
      <c r="H5" s="339"/>
      <c r="I5" s="339"/>
      <c r="J5" s="279" t="s">
        <v>33</v>
      </c>
      <c r="K5" s="281"/>
      <c r="L5" s="100" t="s">
        <v>34</v>
      </c>
    </row>
    <row r="6" spans="1:16" ht="25.35" customHeight="1" x14ac:dyDescent="0.55000000000000004">
      <c r="A6" s="336"/>
      <c r="B6" s="337"/>
      <c r="C6" s="337"/>
      <c r="D6" s="338"/>
      <c r="E6" s="340"/>
      <c r="F6" s="341"/>
      <c r="G6" s="341"/>
      <c r="H6" s="341"/>
      <c r="I6" s="341"/>
      <c r="J6" s="274">
        <v>3680803</v>
      </c>
      <c r="K6" s="275"/>
      <c r="L6" s="88"/>
      <c r="P6" s="193"/>
    </row>
    <row r="7" spans="1:16" ht="10.5" customHeight="1" x14ac:dyDescent="0.4">
      <c r="A7" s="276" t="s">
        <v>3</v>
      </c>
      <c r="B7" s="279" t="s">
        <v>4</v>
      </c>
      <c r="C7" s="280"/>
      <c r="D7" s="281"/>
      <c r="E7" s="279" t="s">
        <v>5</v>
      </c>
      <c r="F7" s="280"/>
      <c r="G7" s="280"/>
      <c r="H7" s="280"/>
      <c r="I7" s="281"/>
      <c r="J7" s="282" t="s">
        <v>35</v>
      </c>
      <c r="K7" s="283"/>
      <c r="L7" s="284"/>
    </row>
    <row r="8" spans="1:16" ht="25.5" customHeight="1" x14ac:dyDescent="0.55000000000000004">
      <c r="A8" s="277"/>
      <c r="B8" s="342" t="s">
        <v>42</v>
      </c>
      <c r="C8" s="343"/>
      <c r="D8" s="344"/>
      <c r="E8" s="342">
        <f>'CONTRACT TOTAL'!E8:I8</f>
        <v>0</v>
      </c>
      <c r="F8" s="343"/>
      <c r="G8" s="343"/>
      <c r="H8" s="343"/>
      <c r="I8" s="344"/>
      <c r="J8" s="293">
        <v>391712.81</v>
      </c>
      <c r="K8" s="294"/>
      <c r="L8" s="295"/>
    </row>
    <row r="9" spans="1:16" ht="10.5" customHeight="1" x14ac:dyDescent="0.4">
      <c r="A9" s="277"/>
      <c r="B9" s="279" t="s">
        <v>6</v>
      </c>
      <c r="C9" s="280"/>
      <c r="D9" s="281"/>
      <c r="E9" s="285" t="s">
        <v>7</v>
      </c>
      <c r="F9" s="286"/>
      <c r="G9" s="286"/>
      <c r="H9" s="286"/>
      <c r="I9" s="235" t="s">
        <v>8</v>
      </c>
      <c r="J9" s="287" t="s">
        <v>9</v>
      </c>
      <c r="K9" s="288"/>
      <c r="L9" s="289"/>
    </row>
    <row r="10" spans="1:16" ht="9" customHeight="1" x14ac:dyDescent="0.4">
      <c r="A10" s="277"/>
      <c r="B10" s="360" t="s">
        <v>111</v>
      </c>
      <c r="C10" s="361"/>
      <c r="D10" s="362"/>
      <c r="E10" s="363" t="s">
        <v>66</v>
      </c>
      <c r="F10" s="283"/>
      <c r="G10" s="283"/>
      <c r="H10" s="283"/>
      <c r="I10" s="401">
        <f>'CONTRACT TOTAL'!I10:I11</f>
        <v>44847</v>
      </c>
      <c r="J10" s="285" t="s">
        <v>10</v>
      </c>
      <c r="K10" s="320"/>
      <c r="L10" s="98" t="s">
        <v>11</v>
      </c>
    </row>
    <row r="11" spans="1:16" ht="17.100000000000001" customHeight="1" x14ac:dyDescent="0.4">
      <c r="A11" s="278"/>
      <c r="B11" s="342"/>
      <c r="C11" s="343"/>
      <c r="D11" s="344"/>
      <c r="E11" s="364"/>
      <c r="F11" s="365"/>
      <c r="G11" s="365"/>
      <c r="H11" s="365"/>
      <c r="I11" s="402"/>
      <c r="J11" s="321">
        <v>0</v>
      </c>
      <c r="K11" s="322"/>
      <c r="L11" s="236">
        <v>0</v>
      </c>
      <c r="N11" s="193"/>
      <c r="P11" s="123"/>
    </row>
    <row r="12" spans="1:16" ht="11.25" customHeight="1" x14ac:dyDescent="0.4">
      <c r="A12" s="325" t="s">
        <v>12</v>
      </c>
      <c r="B12" s="326"/>
      <c r="C12" s="287" t="s">
        <v>13</v>
      </c>
      <c r="D12" s="288"/>
      <c r="E12" s="288"/>
      <c r="F12" s="289"/>
      <c r="G12" s="287" t="s">
        <v>14</v>
      </c>
      <c r="H12" s="288"/>
      <c r="I12" s="289"/>
      <c r="J12" s="302" t="s">
        <v>24</v>
      </c>
      <c r="K12" s="303"/>
      <c r="L12" s="276" t="s">
        <v>15</v>
      </c>
    </row>
    <row r="13" spans="1:16" ht="11.25" customHeight="1" x14ac:dyDescent="0.4">
      <c r="A13" s="327"/>
      <c r="B13" s="328"/>
      <c r="C13" s="302" t="s">
        <v>16</v>
      </c>
      <c r="D13" s="306"/>
      <c r="E13" s="287" t="s">
        <v>17</v>
      </c>
      <c r="F13" s="289"/>
      <c r="G13" s="287" t="s">
        <v>18</v>
      </c>
      <c r="H13" s="289"/>
      <c r="I13" s="290" t="s">
        <v>27</v>
      </c>
      <c r="J13" s="304"/>
      <c r="K13" s="305"/>
      <c r="L13" s="277"/>
    </row>
    <row r="14" spans="1:16" ht="15" customHeight="1" x14ac:dyDescent="0.4">
      <c r="A14" s="327"/>
      <c r="B14" s="329"/>
      <c r="C14" s="6" t="s">
        <v>26</v>
      </c>
      <c r="D14" s="6" t="s">
        <v>37</v>
      </c>
      <c r="E14" s="6" t="s">
        <v>39</v>
      </c>
      <c r="F14" s="6" t="s">
        <v>37</v>
      </c>
      <c r="G14" s="121"/>
      <c r="H14" s="121"/>
      <c r="I14" s="291"/>
      <c r="J14" s="307" t="s">
        <v>21</v>
      </c>
      <c r="K14" s="323" t="s">
        <v>25</v>
      </c>
      <c r="L14" s="277"/>
    </row>
    <row r="15" spans="1:16" ht="11.25" customHeight="1" x14ac:dyDescent="0.4">
      <c r="A15" s="327"/>
      <c r="B15" s="329"/>
      <c r="C15" s="5"/>
      <c r="D15" s="5"/>
      <c r="E15" s="5"/>
      <c r="F15" s="5"/>
      <c r="G15" s="27">
        <f>'CONTRACT TOTAL'!G15</f>
        <v>44856</v>
      </c>
      <c r="H15" s="27">
        <f>'CONTRACT TOTAL'!H15</f>
        <v>44887</v>
      </c>
      <c r="I15" s="291"/>
      <c r="J15" s="292"/>
      <c r="K15" s="324"/>
      <c r="L15" s="277"/>
    </row>
    <row r="16" spans="1:16" ht="11.25" customHeight="1" x14ac:dyDescent="0.4">
      <c r="A16" s="327"/>
      <c r="B16" s="329"/>
      <c r="C16" s="59" t="s">
        <v>36</v>
      </c>
      <c r="D16" s="59" t="s">
        <v>38</v>
      </c>
      <c r="E16" s="59" t="s">
        <v>40</v>
      </c>
      <c r="F16" s="59" t="s">
        <v>41</v>
      </c>
      <c r="G16" s="59" t="s">
        <v>19</v>
      </c>
      <c r="H16" s="59" t="s">
        <v>20</v>
      </c>
      <c r="I16" s="292"/>
      <c r="J16" s="292"/>
      <c r="K16" s="324"/>
      <c r="L16" s="277"/>
      <c r="N16" s="192" t="str">
        <f>'CONTRACT TOTAL'!N16</f>
        <v>Sep est</v>
      </c>
    </row>
    <row r="17" spans="1:15" s="25" customFormat="1" x14ac:dyDescent="0.4">
      <c r="A17" s="265" t="s">
        <v>46</v>
      </c>
      <c r="B17" s="265"/>
      <c r="C17" s="234"/>
      <c r="D17" s="234"/>
      <c r="E17" s="234"/>
      <c r="F17" s="234"/>
      <c r="G17" s="119"/>
      <c r="H17" s="234"/>
      <c r="I17" s="234"/>
      <c r="J17" s="234"/>
      <c r="K17" s="234"/>
      <c r="L17" s="234"/>
      <c r="N17" s="25" t="str">
        <f>'CONTRACT TOTAL'!N17</f>
        <v>from Oct Rpt</v>
      </c>
      <c r="O17" s="25" t="s">
        <v>67</v>
      </c>
    </row>
    <row r="18" spans="1:15" s="15" customFormat="1" ht="12.75" customHeight="1" x14ac:dyDescent="0.4">
      <c r="A18" s="260" t="str">
        <f>'CONTRACT TOTAL'!A18:B18</f>
        <v>Position Title (Employee Classification) 1</v>
      </c>
      <c r="B18" s="260"/>
      <c r="C18" s="216">
        <v>0</v>
      </c>
      <c r="D18" s="227">
        <v>0</v>
      </c>
      <c r="E18" s="234">
        <v>0</v>
      </c>
      <c r="F18" s="218">
        <v>0</v>
      </c>
      <c r="G18" s="256">
        <v>136</v>
      </c>
      <c r="H18" s="256">
        <v>64</v>
      </c>
      <c r="I18" s="209">
        <f>3840-200</f>
        <v>3640</v>
      </c>
      <c r="J18" s="208">
        <f t="shared" ref="J18:J34" si="0">E18+G18+H18+I18</f>
        <v>3840</v>
      </c>
      <c r="K18" s="234">
        <v>3840</v>
      </c>
      <c r="L18" s="234">
        <v>0</v>
      </c>
      <c r="N18" s="227">
        <v>0</v>
      </c>
      <c r="O18" s="14">
        <f t="shared" ref="O18:O35" si="1">C18-N18</f>
        <v>0</v>
      </c>
    </row>
    <row r="19" spans="1:15" s="15" customFormat="1" ht="12.75" customHeight="1" x14ac:dyDescent="0.4">
      <c r="A19" s="260" t="str">
        <f>'CONTRACT TOTAL'!A19:B19</f>
        <v>Position Title (Employee Classification) 2</v>
      </c>
      <c r="B19" s="260"/>
      <c r="C19" s="216">
        <v>0</v>
      </c>
      <c r="D19" s="227">
        <v>0</v>
      </c>
      <c r="E19" s="234">
        <v>0</v>
      </c>
      <c r="F19" s="218">
        <v>0</v>
      </c>
      <c r="G19" s="256">
        <v>0</v>
      </c>
      <c r="H19" s="256">
        <v>142</v>
      </c>
      <c r="I19" s="209">
        <f>3840-142</f>
        <v>3698</v>
      </c>
      <c r="J19" s="208">
        <f t="shared" si="0"/>
        <v>3840</v>
      </c>
      <c r="K19" s="234">
        <v>3840</v>
      </c>
      <c r="L19" s="234">
        <v>0</v>
      </c>
      <c r="N19" s="227">
        <v>0</v>
      </c>
      <c r="O19" s="14">
        <f t="shared" si="1"/>
        <v>0</v>
      </c>
    </row>
    <row r="20" spans="1:15" s="15" customFormat="1" ht="12.75" customHeight="1" x14ac:dyDescent="0.4">
      <c r="A20" s="260" t="str">
        <f>'CONTRACT TOTAL'!A20:B20</f>
        <v>Position Title (Employee Classification) 3</v>
      </c>
      <c r="B20" s="260"/>
      <c r="C20" s="216">
        <v>0</v>
      </c>
      <c r="D20" s="227">
        <v>0</v>
      </c>
      <c r="E20" s="234">
        <v>0</v>
      </c>
      <c r="F20" s="218">
        <v>0</v>
      </c>
      <c r="G20" s="256">
        <v>152</v>
      </c>
      <c r="H20" s="256">
        <v>120</v>
      </c>
      <c r="I20" s="209">
        <f>3840-272</f>
        <v>3568</v>
      </c>
      <c r="J20" s="208">
        <f t="shared" si="0"/>
        <v>3840</v>
      </c>
      <c r="K20" s="234">
        <v>3840</v>
      </c>
      <c r="L20" s="234">
        <v>0</v>
      </c>
      <c r="N20" s="227">
        <v>0</v>
      </c>
      <c r="O20" s="14">
        <f t="shared" si="1"/>
        <v>0</v>
      </c>
    </row>
    <row r="21" spans="1:15" s="15" customFormat="1" ht="12.75" customHeight="1" x14ac:dyDescent="0.4">
      <c r="A21" s="260" t="str">
        <f>'CONTRACT TOTAL'!A21:B21</f>
        <v>Position Title (Employee Classification) 4</v>
      </c>
      <c r="B21" s="260"/>
      <c r="C21" s="216">
        <v>0</v>
      </c>
      <c r="D21" s="227">
        <v>0</v>
      </c>
      <c r="E21" s="234">
        <v>0</v>
      </c>
      <c r="F21" s="218">
        <v>0</v>
      </c>
      <c r="G21" s="256">
        <v>0</v>
      </c>
      <c r="H21" s="256">
        <v>0</v>
      </c>
      <c r="I21" s="209">
        <v>240</v>
      </c>
      <c r="J21" s="208">
        <f t="shared" si="0"/>
        <v>240</v>
      </c>
      <c r="K21" s="234">
        <v>240</v>
      </c>
      <c r="L21" s="234">
        <v>0</v>
      </c>
      <c r="N21" s="227">
        <v>0</v>
      </c>
      <c r="O21" s="14">
        <f t="shared" si="1"/>
        <v>0</v>
      </c>
    </row>
    <row r="22" spans="1:15" s="15" customFormat="1" ht="12.75" customHeight="1" x14ac:dyDescent="0.4">
      <c r="A22" s="260" t="str">
        <f>'CONTRACT TOTAL'!A22:B22</f>
        <v>Position Title (Employee Classification) 5</v>
      </c>
      <c r="B22" s="260"/>
      <c r="C22" s="216">
        <v>0</v>
      </c>
      <c r="D22" s="227">
        <v>0</v>
      </c>
      <c r="E22" s="234">
        <v>0</v>
      </c>
      <c r="F22" s="218">
        <v>0</v>
      </c>
      <c r="G22" s="256">
        <v>152</v>
      </c>
      <c r="H22" s="256">
        <v>142</v>
      </c>
      <c r="I22" s="209">
        <f>3840-294</f>
        <v>3546</v>
      </c>
      <c r="J22" s="208">
        <f t="shared" si="0"/>
        <v>3840</v>
      </c>
      <c r="K22" s="234">
        <v>3840</v>
      </c>
      <c r="L22" s="234">
        <v>0</v>
      </c>
      <c r="N22" s="227">
        <v>0</v>
      </c>
      <c r="O22" s="14">
        <f t="shared" si="1"/>
        <v>0</v>
      </c>
    </row>
    <row r="23" spans="1:15" s="15" customFormat="1" ht="12.75" customHeight="1" x14ac:dyDescent="0.4">
      <c r="A23" s="260" t="str">
        <f>'CONTRACT TOTAL'!A23:B23</f>
        <v>Position Title (Employee Classification) 6</v>
      </c>
      <c r="B23" s="260"/>
      <c r="C23" s="216">
        <v>0</v>
      </c>
      <c r="D23" s="227">
        <v>0</v>
      </c>
      <c r="E23" s="234">
        <v>0</v>
      </c>
      <c r="F23" s="218">
        <v>0</v>
      </c>
      <c r="G23" s="257">
        <v>80</v>
      </c>
      <c r="H23" s="256">
        <v>142</v>
      </c>
      <c r="I23" s="209">
        <f>3840-222</f>
        <v>3618</v>
      </c>
      <c r="J23" s="208">
        <f t="shared" si="0"/>
        <v>3840</v>
      </c>
      <c r="K23" s="234">
        <v>3840</v>
      </c>
      <c r="L23" s="234">
        <v>0</v>
      </c>
      <c r="N23" s="227">
        <v>0</v>
      </c>
      <c r="O23" s="14">
        <f t="shared" si="1"/>
        <v>0</v>
      </c>
    </row>
    <row r="24" spans="1:15" s="15" customFormat="1" ht="12.75" customHeight="1" x14ac:dyDescent="0.4">
      <c r="A24" s="260" t="str">
        <f>'CONTRACT TOTAL'!A24:B24</f>
        <v>Position Title (Employee Classification) 7</v>
      </c>
      <c r="B24" s="260"/>
      <c r="C24" s="216">
        <v>0</v>
      </c>
      <c r="D24" s="226">
        <v>0</v>
      </c>
      <c r="E24" s="234">
        <v>0</v>
      </c>
      <c r="F24" s="218">
        <v>0</v>
      </c>
      <c r="G24" s="255">
        <v>0</v>
      </c>
      <c r="H24" s="255">
        <v>0</v>
      </c>
      <c r="I24" s="209">
        <v>1200</v>
      </c>
      <c r="J24" s="208">
        <f t="shared" si="0"/>
        <v>1200</v>
      </c>
      <c r="K24" s="234">
        <v>1200</v>
      </c>
      <c r="L24" s="234">
        <v>0</v>
      </c>
      <c r="N24" s="226">
        <v>0</v>
      </c>
      <c r="O24" s="14">
        <f t="shared" si="1"/>
        <v>0</v>
      </c>
    </row>
    <row r="25" spans="1:15" s="15" customFormat="1" ht="12.75" customHeight="1" x14ac:dyDescent="0.4">
      <c r="A25" s="260" t="str">
        <f>'CONTRACT TOTAL'!A25:B25</f>
        <v>Position Title (Employee Classification) 8</v>
      </c>
      <c r="B25" s="260"/>
      <c r="C25" s="216">
        <v>0</v>
      </c>
      <c r="D25" s="226">
        <v>0</v>
      </c>
      <c r="E25" s="234">
        <f>C25+'[4]Task 1-2'!E25</f>
        <v>0</v>
      </c>
      <c r="F25" s="218">
        <f>D25+'[4]Task 1-2'!F25</f>
        <v>0</v>
      </c>
      <c r="G25" s="255">
        <v>0</v>
      </c>
      <c r="H25" s="255">
        <v>0</v>
      </c>
      <c r="I25" s="209">
        <v>0</v>
      </c>
      <c r="J25" s="208">
        <f t="shared" si="0"/>
        <v>0</v>
      </c>
      <c r="K25" s="234">
        <v>0</v>
      </c>
      <c r="L25" s="234">
        <v>0</v>
      </c>
      <c r="N25" s="226">
        <v>0</v>
      </c>
      <c r="O25" s="14">
        <f t="shared" si="1"/>
        <v>0</v>
      </c>
    </row>
    <row r="26" spans="1:15" s="15" customFormat="1" ht="12.75" customHeight="1" x14ac:dyDescent="0.4">
      <c r="A26" s="260" t="str">
        <f>'CONTRACT TOTAL'!A26:B26</f>
        <v>Position Title (Employee Classification) 9</v>
      </c>
      <c r="B26" s="260"/>
      <c r="C26" s="216">
        <v>0</v>
      </c>
      <c r="D26" s="226">
        <v>0</v>
      </c>
      <c r="E26" s="234">
        <f>C26+'[4]Task 1-2'!E26</f>
        <v>0</v>
      </c>
      <c r="F26" s="218">
        <f>D26+'[4]Task 1-2'!F26</f>
        <v>0</v>
      </c>
      <c r="G26" s="255">
        <v>0</v>
      </c>
      <c r="H26" s="255">
        <v>0</v>
      </c>
      <c r="I26" s="209">
        <v>0</v>
      </c>
      <c r="J26" s="208">
        <f t="shared" si="0"/>
        <v>0</v>
      </c>
      <c r="K26" s="234">
        <v>0</v>
      </c>
      <c r="L26" s="234">
        <v>0</v>
      </c>
      <c r="N26" s="226">
        <v>0</v>
      </c>
      <c r="O26" s="14">
        <f t="shared" si="1"/>
        <v>0</v>
      </c>
    </row>
    <row r="27" spans="1:15" s="15" customFormat="1" ht="12.75" customHeight="1" x14ac:dyDescent="0.4">
      <c r="A27" s="260" t="str">
        <f>'CONTRACT TOTAL'!A27:B27</f>
        <v>Position Title (Employee Classification) 10</v>
      </c>
      <c r="B27" s="260"/>
      <c r="C27" s="216">
        <v>0</v>
      </c>
      <c r="D27" s="226">
        <v>0</v>
      </c>
      <c r="E27" s="234">
        <f>C27+'[4]Task 1-2'!E27</f>
        <v>0</v>
      </c>
      <c r="F27" s="218">
        <f>D27+'[4]Task 1-2'!F27</f>
        <v>0</v>
      </c>
      <c r="G27" s="255">
        <v>0</v>
      </c>
      <c r="H27" s="255">
        <v>0</v>
      </c>
      <c r="I27" s="209">
        <v>0</v>
      </c>
      <c r="J27" s="208">
        <f t="shared" si="0"/>
        <v>0</v>
      </c>
      <c r="K27" s="234">
        <v>0</v>
      </c>
      <c r="L27" s="234">
        <v>0</v>
      </c>
      <c r="N27" s="226">
        <v>0</v>
      </c>
      <c r="O27" s="14">
        <f t="shared" si="1"/>
        <v>0</v>
      </c>
    </row>
    <row r="28" spans="1:15" s="15" customFormat="1" ht="12.75" customHeight="1" x14ac:dyDescent="0.4">
      <c r="A28" s="260" t="str">
        <f>'CONTRACT TOTAL'!A28:B28</f>
        <v>Position Title (Employee Classification) 11</v>
      </c>
      <c r="B28" s="260"/>
      <c r="C28" s="216">
        <v>0</v>
      </c>
      <c r="D28" s="226">
        <v>0</v>
      </c>
      <c r="E28" s="234">
        <v>0</v>
      </c>
      <c r="F28" s="218">
        <f>D28+'[4]Task 1-2'!F28</f>
        <v>0</v>
      </c>
      <c r="G28" s="255">
        <v>0</v>
      </c>
      <c r="H28" s="255">
        <v>0</v>
      </c>
      <c r="I28" s="209">
        <v>0</v>
      </c>
      <c r="J28" s="208">
        <f t="shared" si="0"/>
        <v>0</v>
      </c>
      <c r="K28" s="234">
        <v>0</v>
      </c>
      <c r="L28" s="234">
        <v>0</v>
      </c>
      <c r="N28" s="226">
        <v>0</v>
      </c>
      <c r="O28" s="14">
        <f t="shared" si="1"/>
        <v>0</v>
      </c>
    </row>
    <row r="29" spans="1:15" s="15" customFormat="1" ht="12.75" customHeight="1" x14ac:dyDescent="0.4">
      <c r="A29" s="260" t="str">
        <f>'CONTRACT TOTAL'!A29:B29</f>
        <v>Position Title (Employee Classification) 12</v>
      </c>
      <c r="B29" s="260"/>
      <c r="C29" s="217">
        <v>0</v>
      </c>
      <c r="D29" s="226">
        <v>0</v>
      </c>
      <c r="E29" s="234">
        <v>0</v>
      </c>
      <c r="F29" s="218">
        <f>D29+'[4]Task 1-2'!F29</f>
        <v>0</v>
      </c>
      <c r="G29" s="255">
        <v>0</v>
      </c>
      <c r="H29" s="255">
        <v>0</v>
      </c>
      <c r="I29" s="209">
        <v>0</v>
      </c>
      <c r="J29" s="208">
        <f t="shared" si="0"/>
        <v>0</v>
      </c>
      <c r="K29" s="234">
        <v>0</v>
      </c>
      <c r="L29" s="234">
        <v>0</v>
      </c>
      <c r="N29" s="226">
        <v>0</v>
      </c>
      <c r="O29" s="14">
        <f t="shared" si="1"/>
        <v>0</v>
      </c>
    </row>
    <row r="30" spans="1:15" s="15" customFormat="1" ht="12.75" customHeight="1" x14ac:dyDescent="0.4">
      <c r="A30" s="260" t="str">
        <f>'CONTRACT TOTAL'!A30:B30</f>
        <v>Position Title (Employee Classification) 13</v>
      </c>
      <c r="B30" s="260"/>
      <c r="C30" s="216">
        <v>0</v>
      </c>
      <c r="D30" s="227">
        <v>0</v>
      </c>
      <c r="E30" s="234">
        <v>0</v>
      </c>
      <c r="F30" s="218">
        <v>0</v>
      </c>
      <c r="G30" s="256">
        <v>13</v>
      </c>
      <c r="H30" s="256">
        <v>13</v>
      </c>
      <c r="I30" s="209">
        <f>312-26</f>
        <v>286</v>
      </c>
      <c r="J30" s="208">
        <f t="shared" si="0"/>
        <v>312</v>
      </c>
      <c r="K30" s="234">
        <v>312</v>
      </c>
      <c r="L30" s="234">
        <v>0</v>
      </c>
      <c r="N30" s="227">
        <v>0</v>
      </c>
      <c r="O30" s="14">
        <f t="shared" si="1"/>
        <v>0</v>
      </c>
    </row>
    <row r="31" spans="1:15" s="15" customFormat="1" ht="12.75" customHeight="1" x14ac:dyDescent="0.4">
      <c r="A31" s="260" t="str">
        <f>'CONTRACT TOTAL'!A31:B31</f>
        <v>Position Title (Employee Classification) 14</v>
      </c>
      <c r="B31" s="260"/>
      <c r="C31" s="216">
        <v>0</v>
      </c>
      <c r="D31" s="226">
        <v>0</v>
      </c>
      <c r="E31" s="234">
        <v>0</v>
      </c>
      <c r="F31" s="218">
        <f>D31+'[4]Task 1-2'!F31</f>
        <v>0</v>
      </c>
      <c r="G31" s="255">
        <v>0</v>
      </c>
      <c r="H31" s="255">
        <v>0</v>
      </c>
      <c r="I31" s="209">
        <v>0</v>
      </c>
      <c r="J31" s="208">
        <f t="shared" si="0"/>
        <v>0</v>
      </c>
      <c r="K31" s="234">
        <v>0</v>
      </c>
      <c r="L31" s="234">
        <v>0</v>
      </c>
      <c r="N31" s="226">
        <v>0</v>
      </c>
      <c r="O31" s="14">
        <f t="shared" si="1"/>
        <v>0</v>
      </c>
    </row>
    <row r="32" spans="1:15" s="15" customFormat="1" ht="12.75" customHeight="1" x14ac:dyDescent="0.4">
      <c r="A32" s="260" t="str">
        <f>'CONTRACT TOTAL'!A32:B32</f>
        <v>Position Title (Employee Classification) 15</v>
      </c>
      <c r="B32" s="260"/>
      <c r="C32" s="216">
        <v>0</v>
      </c>
      <c r="D32" s="226">
        <v>0</v>
      </c>
      <c r="E32" s="234">
        <v>0</v>
      </c>
      <c r="F32" s="218">
        <f>D32+'[4]Task 1-2'!F32</f>
        <v>0</v>
      </c>
      <c r="G32" s="255">
        <v>0</v>
      </c>
      <c r="H32" s="255">
        <v>0</v>
      </c>
      <c r="I32" s="209">
        <v>0</v>
      </c>
      <c r="J32" s="208">
        <f t="shared" si="0"/>
        <v>0</v>
      </c>
      <c r="K32" s="234">
        <v>0</v>
      </c>
      <c r="L32" s="234">
        <v>0</v>
      </c>
      <c r="N32" s="226">
        <v>0</v>
      </c>
      <c r="O32" s="14">
        <f t="shared" si="1"/>
        <v>0</v>
      </c>
    </row>
    <row r="33" spans="1:16" s="15" customFormat="1" ht="12.75" customHeight="1" x14ac:dyDescent="0.4">
      <c r="A33" s="260" t="str">
        <f>'CONTRACT TOTAL'!A33:B33</f>
        <v>Position Title (Employee Classification) 16</v>
      </c>
      <c r="B33" s="260"/>
      <c r="C33" s="216">
        <v>0</v>
      </c>
      <c r="D33" s="226">
        <v>0</v>
      </c>
      <c r="E33" s="234">
        <v>0</v>
      </c>
      <c r="F33" s="218">
        <f>D33+'[4]Task 1-2'!F33</f>
        <v>0</v>
      </c>
      <c r="G33" s="255">
        <v>0</v>
      </c>
      <c r="H33" s="255">
        <v>0</v>
      </c>
      <c r="I33" s="209">
        <v>0</v>
      </c>
      <c r="J33" s="208">
        <f t="shared" si="0"/>
        <v>0</v>
      </c>
      <c r="K33" s="234">
        <v>0</v>
      </c>
      <c r="L33" s="234">
        <v>0</v>
      </c>
      <c r="N33" s="226">
        <v>0</v>
      </c>
      <c r="O33" s="14">
        <f t="shared" si="1"/>
        <v>0</v>
      </c>
    </row>
    <row r="34" spans="1:16" s="15" customFormat="1" ht="12.75" customHeight="1" x14ac:dyDescent="0.4">
      <c r="A34" s="260" t="str">
        <f>'CONTRACT TOTAL'!A34:B34</f>
        <v>Position Title (Employee Classification) 17</v>
      </c>
      <c r="B34" s="260"/>
      <c r="C34" s="216">
        <v>0</v>
      </c>
      <c r="D34" s="226">
        <v>0</v>
      </c>
      <c r="E34" s="234">
        <f>C34+'[4]Task 1-2'!E34</f>
        <v>0</v>
      </c>
      <c r="F34" s="218">
        <f>D34+'[4]Task 1-2'!F34</f>
        <v>0</v>
      </c>
      <c r="G34" s="255">
        <v>0</v>
      </c>
      <c r="H34" s="255">
        <v>0</v>
      </c>
      <c r="I34" s="209">
        <v>0</v>
      </c>
      <c r="J34" s="208">
        <f t="shared" si="0"/>
        <v>0</v>
      </c>
      <c r="K34" s="234">
        <v>0</v>
      </c>
      <c r="L34" s="234">
        <v>0</v>
      </c>
      <c r="N34" s="226">
        <v>0</v>
      </c>
      <c r="O34" s="14">
        <f t="shared" si="1"/>
        <v>0</v>
      </c>
    </row>
    <row r="35" spans="1:16" s="15" customFormat="1" ht="12.75" customHeight="1" x14ac:dyDescent="0.4">
      <c r="A35" s="260" t="str">
        <f>'CONTRACT TOTAL'!A35:B35</f>
        <v>Position Title (Employee Classification) 18</v>
      </c>
      <c r="B35" s="260"/>
      <c r="C35" s="216">
        <v>0</v>
      </c>
      <c r="D35" s="226">
        <v>0</v>
      </c>
      <c r="E35" s="234">
        <f>C35+'[4]Task 1-2'!E35</f>
        <v>0</v>
      </c>
      <c r="F35" s="218">
        <f>D35+'[4]Task 1-2'!F35</f>
        <v>0</v>
      </c>
      <c r="G35" s="255">
        <v>0</v>
      </c>
      <c r="H35" s="255">
        <v>0</v>
      </c>
      <c r="I35" s="209">
        <v>0</v>
      </c>
      <c r="J35" s="208">
        <v>0</v>
      </c>
      <c r="K35" s="234">
        <v>0</v>
      </c>
      <c r="L35" s="234">
        <v>0</v>
      </c>
      <c r="N35" s="226">
        <v>0</v>
      </c>
      <c r="O35" s="14">
        <f t="shared" si="1"/>
        <v>0</v>
      </c>
    </row>
    <row r="36" spans="1:16" s="15" customFormat="1" ht="12.75" x14ac:dyDescent="0.4">
      <c r="A36" s="259" t="s">
        <v>47</v>
      </c>
      <c r="B36" s="259"/>
      <c r="C36" s="199">
        <f>SUM(C18:C35)</f>
        <v>0</v>
      </c>
      <c r="D36" s="199">
        <f t="shared" ref="D36:L36" si="2">SUM(D18:D35)</f>
        <v>0</v>
      </c>
      <c r="E36" s="199">
        <f t="shared" si="2"/>
        <v>0</v>
      </c>
      <c r="F36" s="199">
        <f t="shared" si="2"/>
        <v>0</v>
      </c>
      <c r="G36" s="199">
        <f>SUM(G18:G35)</f>
        <v>533</v>
      </c>
      <c r="H36" s="199">
        <f>SUM(H18:H35)</f>
        <v>623</v>
      </c>
      <c r="I36" s="199">
        <f t="shared" si="2"/>
        <v>19796</v>
      </c>
      <c r="J36" s="199">
        <f t="shared" si="2"/>
        <v>20952</v>
      </c>
      <c r="K36" s="199">
        <f t="shared" si="2"/>
        <v>20952</v>
      </c>
      <c r="L36" s="199">
        <f t="shared" si="2"/>
        <v>0</v>
      </c>
      <c r="N36" s="199">
        <f>SUM(N18:N35)</f>
        <v>0</v>
      </c>
      <c r="O36" s="199">
        <f>SUM(O18:O35)</f>
        <v>0</v>
      </c>
    </row>
    <row r="37" spans="1:16" s="15" customFormat="1" ht="12.75" x14ac:dyDescent="0.4">
      <c r="A37" s="260"/>
      <c r="B37" s="260"/>
      <c r="C37" s="234"/>
      <c r="D37" s="234"/>
      <c r="E37" s="234"/>
      <c r="F37" s="234"/>
      <c r="G37" s="234"/>
      <c r="H37" s="234"/>
      <c r="I37" s="234"/>
      <c r="J37" s="234"/>
      <c r="K37" s="234"/>
      <c r="L37" s="234"/>
      <c r="N37" s="234"/>
      <c r="O37" s="14"/>
    </row>
    <row r="38" spans="1:16" s="25" customFormat="1" x14ac:dyDescent="0.4">
      <c r="A38" s="265" t="s">
        <v>48</v>
      </c>
      <c r="B38" s="265"/>
      <c r="C38" s="234"/>
      <c r="D38" s="234"/>
      <c r="E38" s="234"/>
      <c r="F38" s="234"/>
      <c r="G38" s="234"/>
      <c r="H38" s="234"/>
      <c r="I38" s="234"/>
      <c r="J38" s="234"/>
      <c r="K38" s="234"/>
      <c r="L38" s="234"/>
      <c r="N38" s="234"/>
      <c r="O38" s="14"/>
    </row>
    <row r="39" spans="1:16" s="15" customFormat="1" ht="12.75" customHeight="1" x14ac:dyDescent="0.4">
      <c r="A39" s="260" t="str">
        <f>'CONTRACT TOTAL'!A39:B39</f>
        <v>Position Title (Employee Classification) 1</v>
      </c>
      <c r="B39" s="260"/>
      <c r="C39" s="234">
        <v>0</v>
      </c>
      <c r="D39" s="182">
        <v>0</v>
      </c>
      <c r="E39" s="234">
        <f>C39+'[4]Task 1-2'!E39</f>
        <v>0</v>
      </c>
      <c r="F39" s="218">
        <f>D39+'[4]Task 1-2'!F39</f>
        <v>0</v>
      </c>
      <c r="G39" s="182">
        <v>0</v>
      </c>
      <c r="H39" s="182">
        <v>0</v>
      </c>
      <c r="I39" s="195">
        <v>0</v>
      </c>
      <c r="J39" s="234">
        <v>0</v>
      </c>
      <c r="K39" s="234">
        <v>0</v>
      </c>
      <c r="L39" s="234">
        <v>0</v>
      </c>
      <c r="N39" s="234">
        <v>0</v>
      </c>
      <c r="O39" s="14">
        <f t="shared" ref="O39:O56" si="3">C39-N39</f>
        <v>0</v>
      </c>
    </row>
    <row r="40" spans="1:16" s="15" customFormat="1" ht="12.75" customHeight="1" x14ac:dyDescent="0.4">
      <c r="A40" s="260" t="str">
        <f>'CONTRACT TOTAL'!A40:B40</f>
        <v>Position Title (Employee Classification) 2</v>
      </c>
      <c r="B40" s="260"/>
      <c r="C40" s="234">
        <v>0</v>
      </c>
      <c r="D40" s="182">
        <v>0</v>
      </c>
      <c r="E40" s="234">
        <f>C40+'[4]Task 1-2'!E40</f>
        <v>0</v>
      </c>
      <c r="F40" s="218">
        <f>D40+'[4]Task 1-2'!F40</f>
        <v>0</v>
      </c>
      <c r="G40" s="182">
        <f>'[2]Task 1-1_FINAL'!G40+'[2]Task 1-2'!G40+'[2]Task 2-1_FINAL'!G40+'[2]Task 3-1_FINAL'!G40+'[2]Task 3-2_FINAL'!G40+'[2]Task 3-3_FINAL'!G40+'[2]Task 3-4_FINAL'!G40+'[2]Task 3-5'!G40+'[2]Task 2-2'!G40+'[2]Task 2-3'!G40+'[2]Task 2-4'!G40+'[2]Task 2-5'!G40</f>
        <v>0</v>
      </c>
      <c r="H40" s="182">
        <f>'[2]Task 1-1_FINAL'!H40+'[2]Task 1-2'!H40+'[2]Task 2-1_FINAL'!H40+'[2]Task 3-1_FINAL'!H40+'[2]Task 3-2_FINAL'!H40+'[2]Task 3-3_FINAL'!H40+'[2]Task 3-4_FINAL'!H40+'[2]Task 3-5'!H40+'[2]Task 2-2'!H40+'[2]Task 2-3'!H40+'[2]Task 2-4'!H40+'[2]Task 2-5'!H40</f>
        <v>0</v>
      </c>
      <c r="I40" s="195">
        <v>0</v>
      </c>
      <c r="J40" s="234">
        <f t="shared" ref="J40:J55" si="4">E40+G40+H40+I40</f>
        <v>0</v>
      </c>
      <c r="K40" s="234">
        <v>0</v>
      </c>
      <c r="L40" s="234">
        <v>0</v>
      </c>
      <c r="N40" s="234">
        <v>0</v>
      </c>
      <c r="O40" s="14">
        <f t="shared" si="3"/>
        <v>0</v>
      </c>
    </row>
    <row r="41" spans="1:16" s="15" customFormat="1" ht="12.75" customHeight="1" x14ac:dyDescent="0.4">
      <c r="A41" s="260" t="str">
        <f>'CONTRACT TOTAL'!A41:B41</f>
        <v>Position Title (Employee Classification) 3</v>
      </c>
      <c r="B41" s="260"/>
      <c r="C41" s="234">
        <v>0</v>
      </c>
      <c r="D41" s="182">
        <v>0</v>
      </c>
      <c r="E41" s="234">
        <f>C41+'[4]Task 1-2'!E41</f>
        <v>0</v>
      </c>
      <c r="F41" s="218">
        <f>D41+'[4]Task 1-2'!F41</f>
        <v>0</v>
      </c>
      <c r="G41" s="182">
        <f>'[2]Task 1-1_FINAL'!G41+'[2]Task 1-2'!G41+'[2]Task 2-1_FINAL'!G41+'[2]Task 3-1_FINAL'!G41+'[2]Task 3-2_FINAL'!G41+'[2]Task 3-3_FINAL'!G41+'[2]Task 3-4_FINAL'!G41+'[2]Task 3-5'!G41+'[2]Task 2-2'!G41+'[2]Task 2-3'!G41+'[2]Task 2-4'!G41+'[2]Task 2-5'!G41</f>
        <v>0</v>
      </c>
      <c r="H41" s="182">
        <f>'[2]Task 1-1_FINAL'!H41+'[2]Task 1-2'!H41+'[2]Task 2-1_FINAL'!H41+'[2]Task 3-1_FINAL'!H41+'[2]Task 3-2_FINAL'!H41+'[2]Task 3-3_FINAL'!H41+'[2]Task 3-4_FINAL'!H41+'[2]Task 3-5'!H41+'[2]Task 2-2'!H41+'[2]Task 2-3'!H41+'[2]Task 2-4'!H41+'[2]Task 2-5'!H41</f>
        <v>0</v>
      </c>
      <c r="I41" s="195">
        <v>0</v>
      </c>
      <c r="J41" s="234">
        <f t="shared" si="4"/>
        <v>0</v>
      </c>
      <c r="K41" s="234">
        <v>0</v>
      </c>
      <c r="L41" s="234">
        <v>0</v>
      </c>
      <c r="N41" s="234">
        <v>0</v>
      </c>
      <c r="O41" s="14">
        <f t="shared" si="3"/>
        <v>0</v>
      </c>
    </row>
    <row r="42" spans="1:16" s="15" customFormat="1" ht="12.75" customHeight="1" x14ac:dyDescent="0.4">
      <c r="A42" s="260" t="str">
        <f>'CONTRACT TOTAL'!A42:B42</f>
        <v>Position Title (Employee Classification) 4</v>
      </c>
      <c r="B42" s="260"/>
      <c r="C42" s="234">
        <v>0</v>
      </c>
      <c r="D42" s="182">
        <v>0</v>
      </c>
      <c r="E42" s="234">
        <f>C42+'[4]Task 1-2'!E42</f>
        <v>0</v>
      </c>
      <c r="F42" s="218">
        <f>D42+'[4]Task 1-2'!F42</f>
        <v>0</v>
      </c>
      <c r="G42" s="182">
        <f>'[2]Task 1-1_FINAL'!G42+'[2]Task 1-2'!G42+'[2]Task 2-1_FINAL'!G42+'[2]Task 3-1_FINAL'!G42+'[2]Task 3-2_FINAL'!G42+'[2]Task 3-3_FINAL'!G42+'[2]Task 3-4_FINAL'!G42+'[2]Task 3-5'!G42+'[2]Task 2-2'!G42+'[2]Task 2-3'!G42+'[2]Task 2-4'!G42+'[2]Task 2-5'!G42</f>
        <v>0</v>
      </c>
      <c r="H42" s="182">
        <f>'[2]Task 1-1_FINAL'!H42+'[2]Task 1-2'!H42+'[2]Task 2-1_FINAL'!H42+'[2]Task 3-1_FINAL'!H42+'[2]Task 3-2_FINAL'!H42+'[2]Task 3-3_FINAL'!H42+'[2]Task 3-4_FINAL'!H42+'[2]Task 3-5'!H42+'[2]Task 2-2'!H42+'[2]Task 2-3'!H42+'[2]Task 2-4'!H42+'[2]Task 2-5'!H42</f>
        <v>0</v>
      </c>
      <c r="I42" s="195">
        <v>0</v>
      </c>
      <c r="J42" s="234">
        <f t="shared" si="4"/>
        <v>0</v>
      </c>
      <c r="K42" s="234">
        <v>0</v>
      </c>
      <c r="L42" s="234">
        <v>0</v>
      </c>
      <c r="N42" s="234">
        <v>0</v>
      </c>
      <c r="O42" s="14">
        <f t="shared" si="3"/>
        <v>0</v>
      </c>
      <c r="P42" s="29"/>
    </row>
    <row r="43" spans="1:16" s="15" customFormat="1" ht="12.75" customHeight="1" x14ac:dyDescent="0.4">
      <c r="A43" s="260" t="str">
        <f>'CONTRACT TOTAL'!A43:B43</f>
        <v>Position Title (Employee Classification) 5</v>
      </c>
      <c r="B43" s="260"/>
      <c r="C43" s="234">
        <v>0</v>
      </c>
      <c r="D43" s="182">
        <v>0</v>
      </c>
      <c r="E43" s="234">
        <v>0</v>
      </c>
      <c r="F43" s="218">
        <v>0</v>
      </c>
      <c r="G43" s="182">
        <f>'[2]Task 1-1_FINAL'!G43+'[2]Task 1-2'!G43+'[2]Task 2-1_FINAL'!G43+'[2]Task 3-1_FINAL'!G43+'[2]Task 3-2_FINAL'!G43+'[2]Task 3-3_FINAL'!G43+'[2]Task 3-4_FINAL'!G43+'[2]Task 3-5'!G43+'[2]Task 2-2'!G43+'[2]Task 2-3'!G43+'[2]Task 2-4'!G43+'[2]Task 2-5'!G43</f>
        <v>0</v>
      </c>
      <c r="H43" s="182">
        <f>'[2]Task 1-1_FINAL'!H43+'[2]Task 1-2'!H43+'[2]Task 2-1_FINAL'!H43+'[2]Task 3-1_FINAL'!H43+'[2]Task 3-2_FINAL'!H43+'[2]Task 3-3_FINAL'!H43+'[2]Task 3-4_FINAL'!H43+'[2]Task 3-5'!H43+'[2]Task 2-2'!H43+'[2]Task 2-3'!H43+'[2]Task 2-4'!H43+'[2]Task 2-5'!H43</f>
        <v>0</v>
      </c>
      <c r="I43" s="195">
        <v>132</v>
      </c>
      <c r="J43" s="234">
        <f t="shared" si="4"/>
        <v>132</v>
      </c>
      <c r="K43" s="234">
        <v>132</v>
      </c>
      <c r="L43" s="234">
        <v>0</v>
      </c>
      <c r="N43" s="234">
        <v>0</v>
      </c>
      <c r="O43" s="14">
        <f t="shared" si="3"/>
        <v>0</v>
      </c>
    </row>
    <row r="44" spans="1:16" s="15" customFormat="1" ht="12.75" customHeight="1" x14ac:dyDescent="0.4">
      <c r="A44" s="260" t="str">
        <f>'CONTRACT TOTAL'!A44:B44</f>
        <v>Position Title (Employee Classification) 6</v>
      </c>
      <c r="B44" s="260"/>
      <c r="C44" s="234">
        <v>0</v>
      </c>
      <c r="D44" s="182">
        <v>0</v>
      </c>
      <c r="E44" s="234">
        <v>0</v>
      </c>
      <c r="F44" s="218">
        <v>0</v>
      </c>
      <c r="G44" s="182">
        <f>'[2]Task 1-1_FINAL'!G44+'[2]Task 1-2'!G44+'[2]Task 2-1_FINAL'!G44+'[2]Task 3-1_FINAL'!G44+'[2]Task 3-2_FINAL'!G44+'[2]Task 3-3_FINAL'!G44+'[2]Task 3-4_FINAL'!G44+'[2]Task 3-5'!G44+'[2]Task 2-2'!G44+'[2]Task 2-3'!G44+'[2]Task 2-4'!G44+'[2]Task 2-5'!G44</f>
        <v>0</v>
      </c>
      <c r="H44" s="182">
        <f>'[2]Task 1-1_FINAL'!H44+'[2]Task 1-2'!H44+'[2]Task 2-1_FINAL'!H44+'[2]Task 3-1_FINAL'!H44+'[2]Task 3-2_FINAL'!H44+'[2]Task 3-3_FINAL'!H44+'[2]Task 3-4_FINAL'!H44+'[2]Task 3-5'!H44+'[2]Task 2-2'!H44+'[2]Task 2-3'!H44+'[2]Task 2-4'!H44+'[2]Task 2-5'!H44</f>
        <v>0</v>
      </c>
      <c r="I44" s="195">
        <v>132</v>
      </c>
      <c r="J44" s="234">
        <f t="shared" si="4"/>
        <v>132</v>
      </c>
      <c r="K44" s="234">
        <v>132</v>
      </c>
      <c r="L44" s="234">
        <v>0</v>
      </c>
      <c r="N44" s="234">
        <v>0</v>
      </c>
      <c r="O44" s="14">
        <f t="shared" si="3"/>
        <v>0</v>
      </c>
    </row>
    <row r="45" spans="1:16" s="15" customFormat="1" ht="12.75" customHeight="1" x14ac:dyDescent="0.4">
      <c r="A45" s="260" t="str">
        <f>'CONTRACT TOTAL'!A45:B45</f>
        <v>Position Title (Employee Classification) 7</v>
      </c>
      <c r="B45" s="260"/>
      <c r="C45" s="234">
        <v>0</v>
      </c>
      <c r="D45" s="182">
        <v>0</v>
      </c>
      <c r="E45" s="234">
        <f>C45+'[4]Task 1-2'!E45</f>
        <v>0</v>
      </c>
      <c r="F45" s="218">
        <f>D45+'[4]Task 1-2'!F45</f>
        <v>0</v>
      </c>
      <c r="G45" s="182">
        <f>'[2]Task 1-1_FINAL'!G45+'[2]Task 1-2'!G45+'[2]Task 2-1_FINAL'!G45+'[2]Task 3-1_FINAL'!G45+'[2]Task 3-2_FINAL'!G45+'[2]Task 3-3_FINAL'!G45+'[2]Task 3-4_FINAL'!G45+'[2]Task 3-5'!G45+'[2]Task 2-2'!G45+'[2]Task 2-3'!G45+'[2]Task 2-4'!G45+'[2]Task 2-5'!G45</f>
        <v>0</v>
      </c>
      <c r="H45" s="182">
        <f>'[2]Task 1-1_FINAL'!H45+'[2]Task 1-2'!H45+'[2]Task 2-1_FINAL'!H45+'[2]Task 3-1_FINAL'!H45+'[2]Task 3-2_FINAL'!H45+'[2]Task 3-3_FINAL'!H45+'[2]Task 3-4_FINAL'!H45+'[2]Task 3-5'!H45+'[2]Task 2-2'!H45+'[2]Task 2-3'!H45+'[2]Task 2-4'!H45+'[2]Task 2-5'!H45</f>
        <v>0</v>
      </c>
      <c r="I45" s="195">
        <v>0</v>
      </c>
      <c r="J45" s="234">
        <f t="shared" si="4"/>
        <v>0</v>
      </c>
      <c r="K45" s="234">
        <v>0</v>
      </c>
      <c r="L45" s="234">
        <v>0</v>
      </c>
      <c r="N45" s="234">
        <v>0</v>
      </c>
      <c r="O45" s="14">
        <f t="shared" si="3"/>
        <v>0</v>
      </c>
    </row>
    <row r="46" spans="1:16" s="15" customFormat="1" ht="12.75" customHeight="1" x14ac:dyDescent="0.4">
      <c r="A46" s="260" t="str">
        <f>'CONTRACT TOTAL'!A46:B46</f>
        <v>Position Title (Employee Classification) 8</v>
      </c>
      <c r="B46" s="260"/>
      <c r="C46" s="234">
        <v>0</v>
      </c>
      <c r="D46" s="182">
        <v>0</v>
      </c>
      <c r="E46" s="234">
        <f>C46+'[4]Task 1-2'!E46</f>
        <v>0</v>
      </c>
      <c r="F46" s="218">
        <f>D46+'[4]Task 1-2'!F46</f>
        <v>0</v>
      </c>
      <c r="G46" s="182">
        <f>'[2]Task 1-1_FINAL'!G46+'[2]Task 1-2'!G46+'[2]Task 2-1_FINAL'!G46+'[2]Task 3-1_FINAL'!G46+'[2]Task 3-2_FINAL'!G46+'[2]Task 3-3_FINAL'!G46+'[2]Task 3-4_FINAL'!G46+'[2]Task 3-5'!G46+'[2]Task 2-2'!G46+'[2]Task 2-3'!G46+'[2]Task 2-4'!G46+'[2]Task 2-5'!G46</f>
        <v>0</v>
      </c>
      <c r="H46" s="182">
        <f>'[2]Task 1-1_FINAL'!H46+'[2]Task 1-2'!H46+'[2]Task 2-1_FINAL'!H46+'[2]Task 3-1_FINAL'!H46+'[2]Task 3-2_FINAL'!H46+'[2]Task 3-3_FINAL'!H46+'[2]Task 3-4_FINAL'!H46+'[2]Task 3-5'!H46+'[2]Task 2-2'!H46+'[2]Task 2-3'!H46+'[2]Task 2-4'!H46+'[2]Task 2-5'!H46</f>
        <v>0</v>
      </c>
      <c r="I46" s="195">
        <v>0</v>
      </c>
      <c r="J46" s="234">
        <f t="shared" si="4"/>
        <v>0</v>
      </c>
      <c r="K46" s="234">
        <v>0</v>
      </c>
      <c r="L46" s="234">
        <v>0</v>
      </c>
      <c r="N46" s="234">
        <v>0</v>
      </c>
      <c r="O46" s="14">
        <f t="shared" si="3"/>
        <v>0</v>
      </c>
    </row>
    <row r="47" spans="1:16" s="15" customFormat="1" ht="12.75" customHeight="1" x14ac:dyDescent="0.4">
      <c r="A47" s="260" t="str">
        <f>'CONTRACT TOTAL'!A47:B47</f>
        <v>Position Title (Employee Classification) 9</v>
      </c>
      <c r="B47" s="260"/>
      <c r="C47" s="234">
        <v>0</v>
      </c>
      <c r="D47" s="182">
        <v>0</v>
      </c>
      <c r="E47" s="234">
        <f>C47+'[4]Task 1-2'!E47</f>
        <v>0</v>
      </c>
      <c r="F47" s="218">
        <f>D47+'[4]Task 1-2'!F47</f>
        <v>0</v>
      </c>
      <c r="G47" s="182">
        <f>'[2]Task 1-1_FINAL'!G47+'[2]Task 1-2'!G47+'[2]Task 2-1_FINAL'!G47+'[2]Task 3-1_FINAL'!G47+'[2]Task 3-2_FINAL'!G47+'[2]Task 3-3_FINAL'!G47+'[2]Task 3-4_FINAL'!G47+'[2]Task 3-5'!G47+'[2]Task 2-2'!G47+'[2]Task 2-3'!G47+'[2]Task 2-4'!G47+'[2]Task 2-5'!G47</f>
        <v>0</v>
      </c>
      <c r="H47" s="182">
        <f>'[2]Task 1-1_FINAL'!H47+'[2]Task 1-2'!H47+'[2]Task 2-1_FINAL'!H47+'[2]Task 3-1_FINAL'!H47+'[2]Task 3-2_FINAL'!H47+'[2]Task 3-3_FINAL'!H47+'[2]Task 3-4_FINAL'!H47+'[2]Task 3-5'!H47+'[2]Task 2-2'!H47+'[2]Task 2-3'!H47+'[2]Task 2-4'!H47+'[2]Task 2-5'!H47</f>
        <v>0</v>
      </c>
      <c r="I47" s="195">
        <v>0</v>
      </c>
      <c r="J47" s="234">
        <f t="shared" si="4"/>
        <v>0</v>
      </c>
      <c r="K47" s="234">
        <v>0</v>
      </c>
      <c r="L47" s="234">
        <v>0</v>
      </c>
      <c r="N47" s="234">
        <v>0</v>
      </c>
      <c r="O47" s="14">
        <f t="shared" si="3"/>
        <v>0</v>
      </c>
    </row>
    <row r="48" spans="1:16" s="15" customFormat="1" ht="12.75" customHeight="1" x14ac:dyDescent="0.4">
      <c r="A48" s="260" t="str">
        <f>'CONTRACT TOTAL'!A48:B48</f>
        <v>Position Title (Employee Classification) 10</v>
      </c>
      <c r="B48" s="260"/>
      <c r="C48" s="234">
        <v>0</v>
      </c>
      <c r="D48" s="182">
        <v>0</v>
      </c>
      <c r="E48" s="234">
        <f>C48+'[4]Task 1-2'!E48</f>
        <v>0</v>
      </c>
      <c r="F48" s="218">
        <f>D48+'[4]Task 1-2'!F48</f>
        <v>0</v>
      </c>
      <c r="G48" s="182">
        <f>'[2]Task 1-1_FINAL'!G48+'[2]Task 1-2'!G48+'[2]Task 2-1_FINAL'!G48+'[2]Task 3-1_FINAL'!G48+'[2]Task 3-2_FINAL'!G48+'[2]Task 3-3_FINAL'!G48+'[2]Task 3-4_FINAL'!G48+'[2]Task 3-5'!G48+'[2]Task 2-2'!G48+'[2]Task 2-3'!G48+'[2]Task 2-4'!G48+'[2]Task 2-5'!G48</f>
        <v>0</v>
      </c>
      <c r="H48" s="182">
        <f>'[2]Task 1-1_FINAL'!H48+'[2]Task 1-2'!H48+'[2]Task 2-1_FINAL'!H48+'[2]Task 3-1_FINAL'!H48+'[2]Task 3-2_FINAL'!H48+'[2]Task 3-3_FINAL'!H48+'[2]Task 3-4_FINAL'!H48+'[2]Task 3-5'!H48+'[2]Task 2-2'!H48+'[2]Task 2-3'!H48+'[2]Task 2-4'!H48+'[2]Task 2-5'!H48</f>
        <v>0</v>
      </c>
      <c r="I48" s="195">
        <v>0</v>
      </c>
      <c r="J48" s="234">
        <f t="shared" si="4"/>
        <v>0</v>
      </c>
      <c r="K48" s="234">
        <v>0</v>
      </c>
      <c r="L48" s="234">
        <v>0</v>
      </c>
      <c r="N48" s="234">
        <v>0</v>
      </c>
      <c r="O48" s="14">
        <f t="shared" si="3"/>
        <v>0</v>
      </c>
    </row>
    <row r="49" spans="1:18" s="15" customFormat="1" ht="12.75" customHeight="1" x14ac:dyDescent="0.4">
      <c r="A49" s="260" t="str">
        <f>'CONTRACT TOTAL'!A49:B49</f>
        <v>Position Title (Employee Classification) 11</v>
      </c>
      <c r="B49" s="260"/>
      <c r="C49" s="234">
        <v>0</v>
      </c>
      <c r="D49" s="182">
        <v>0</v>
      </c>
      <c r="E49" s="234">
        <f>C49+'[4]Task 1-2'!E49</f>
        <v>0</v>
      </c>
      <c r="F49" s="218">
        <f>D49+'[4]Task 1-2'!F49</f>
        <v>0</v>
      </c>
      <c r="G49" s="182">
        <f>'[2]Task 1-1_FINAL'!G49+'[2]Task 1-2'!G49+'[2]Task 2-1_FINAL'!G49+'[2]Task 3-1_FINAL'!G49+'[2]Task 3-2_FINAL'!G49+'[2]Task 3-3_FINAL'!G49+'[2]Task 3-4_FINAL'!G49+'[2]Task 3-5'!G49+'[2]Task 2-2'!G49+'[2]Task 2-3'!G49+'[2]Task 2-4'!G49+'[2]Task 2-5'!G49</f>
        <v>0</v>
      </c>
      <c r="H49" s="182">
        <f>'[2]Task 1-1_FINAL'!H49+'[2]Task 1-2'!H49+'[2]Task 2-1_FINAL'!H49+'[2]Task 3-1_FINAL'!H49+'[2]Task 3-2_FINAL'!H49+'[2]Task 3-3_FINAL'!H49+'[2]Task 3-4_FINAL'!H49+'[2]Task 3-5'!H49+'[2]Task 2-2'!H49+'[2]Task 2-3'!H49+'[2]Task 2-4'!H49+'[2]Task 2-5'!H49</f>
        <v>0</v>
      </c>
      <c r="I49" s="195">
        <v>0</v>
      </c>
      <c r="J49" s="234">
        <f t="shared" si="4"/>
        <v>0</v>
      </c>
      <c r="K49" s="234">
        <v>0</v>
      </c>
      <c r="L49" s="234">
        <v>0</v>
      </c>
      <c r="N49" s="234">
        <v>0</v>
      </c>
      <c r="O49" s="14">
        <f t="shared" si="3"/>
        <v>0</v>
      </c>
      <c r="P49" s="29"/>
    </row>
    <row r="50" spans="1:18" s="15" customFormat="1" ht="12.75" customHeight="1" x14ac:dyDescent="0.4">
      <c r="A50" s="260" t="str">
        <f>'CONTRACT TOTAL'!A50:B50</f>
        <v>Position Title (Employee Classification) 12</v>
      </c>
      <c r="B50" s="260"/>
      <c r="C50" s="234">
        <v>0</v>
      </c>
      <c r="D50" s="182">
        <v>0</v>
      </c>
      <c r="E50" s="234">
        <f>C50+'[4]Task 1-2'!E50</f>
        <v>0</v>
      </c>
      <c r="F50" s="218">
        <f>D50+'[4]Task 1-2'!F50</f>
        <v>0</v>
      </c>
      <c r="G50" s="182">
        <f>'[2]Task 1-1_FINAL'!G50+'[2]Task 1-2'!G50+'[2]Task 2-1_FINAL'!G50+'[2]Task 3-1_FINAL'!G50+'[2]Task 3-2_FINAL'!G50+'[2]Task 3-3_FINAL'!G50+'[2]Task 3-4_FINAL'!G50+'[2]Task 3-5'!G50+'[2]Task 2-2'!G50+'[2]Task 2-3'!G50+'[2]Task 2-4'!G50+'[2]Task 2-5'!G50</f>
        <v>0</v>
      </c>
      <c r="H50" s="182">
        <f>'[2]Task 1-1_FINAL'!H50+'[2]Task 1-2'!H50+'[2]Task 2-1_FINAL'!H50+'[2]Task 3-1_FINAL'!H50+'[2]Task 3-2_FINAL'!H50+'[2]Task 3-3_FINAL'!H50+'[2]Task 3-4_FINAL'!H50+'[2]Task 3-5'!H50+'[2]Task 2-2'!H50+'[2]Task 2-3'!H50+'[2]Task 2-4'!H50+'[2]Task 2-5'!H50</f>
        <v>0</v>
      </c>
      <c r="I50" s="195">
        <v>0</v>
      </c>
      <c r="J50" s="234">
        <f t="shared" si="4"/>
        <v>0</v>
      </c>
      <c r="K50" s="234">
        <v>0</v>
      </c>
      <c r="L50" s="234">
        <v>0</v>
      </c>
      <c r="N50" s="234">
        <v>0</v>
      </c>
      <c r="O50" s="14">
        <f t="shared" si="3"/>
        <v>0</v>
      </c>
      <c r="P50" s="29"/>
    </row>
    <row r="51" spans="1:18" s="15" customFormat="1" ht="12.75" customHeight="1" x14ac:dyDescent="0.4">
      <c r="A51" s="260" t="str">
        <f>'CONTRACT TOTAL'!A51:B51</f>
        <v>Position Title (Employee Classification) 13</v>
      </c>
      <c r="B51" s="260"/>
      <c r="C51" s="234">
        <v>0</v>
      </c>
      <c r="D51" s="182">
        <v>0</v>
      </c>
      <c r="E51" s="234">
        <f>C51+'[4]Task 1-2'!E51</f>
        <v>0</v>
      </c>
      <c r="F51" s="218">
        <f>D51+'[4]Task 1-2'!F51</f>
        <v>0</v>
      </c>
      <c r="G51" s="182">
        <f>'[2]Task 1-1_FINAL'!G51+'[2]Task 1-2'!G51+'[2]Task 2-1_FINAL'!G51+'[2]Task 3-1_FINAL'!G51+'[2]Task 3-2_FINAL'!G51+'[2]Task 3-3_FINAL'!G51+'[2]Task 3-4_FINAL'!G51+'[2]Task 3-5'!G51+'[2]Task 2-2'!G51+'[2]Task 2-3'!G51+'[2]Task 2-4'!G51+'[2]Task 2-5'!G51</f>
        <v>0</v>
      </c>
      <c r="H51" s="182">
        <f>'[2]Task 1-1_FINAL'!H51+'[2]Task 1-2'!H51+'[2]Task 2-1_FINAL'!H51+'[2]Task 3-1_FINAL'!H51+'[2]Task 3-2_FINAL'!H51+'[2]Task 3-3_FINAL'!H51+'[2]Task 3-4_FINAL'!H51+'[2]Task 3-5'!H51+'[2]Task 2-2'!H51+'[2]Task 2-3'!H51+'[2]Task 2-4'!H51+'[2]Task 2-5'!H51</f>
        <v>0</v>
      </c>
      <c r="I51" s="195">
        <v>0</v>
      </c>
      <c r="J51" s="234">
        <f t="shared" si="4"/>
        <v>0</v>
      </c>
      <c r="K51" s="234">
        <v>0</v>
      </c>
      <c r="L51" s="234">
        <v>0</v>
      </c>
      <c r="N51" s="234">
        <v>0</v>
      </c>
      <c r="O51" s="14">
        <f t="shared" si="3"/>
        <v>0</v>
      </c>
      <c r="P51" s="29"/>
    </row>
    <row r="52" spans="1:18" s="15" customFormat="1" ht="12.75" customHeight="1" x14ac:dyDescent="0.4">
      <c r="A52" s="260" t="str">
        <f>'CONTRACT TOTAL'!A52:B52</f>
        <v>Position Title (Employee Classification) 14</v>
      </c>
      <c r="B52" s="260"/>
      <c r="C52" s="182">
        <v>0</v>
      </c>
      <c r="D52" s="182">
        <v>0</v>
      </c>
      <c r="E52" s="234">
        <f>C52+'[4]Task 1-2'!E52</f>
        <v>0</v>
      </c>
      <c r="F52" s="218">
        <f>D52+'[4]Task 1-2'!F52</f>
        <v>0</v>
      </c>
      <c r="G52" s="182">
        <f>'[2]Task 1-1_FINAL'!G52+'[2]Task 1-2'!G52+'[2]Task 2-1_FINAL'!G52+'[2]Task 3-1_FINAL'!G52+'[2]Task 3-2_FINAL'!G52+'[2]Task 3-3_FINAL'!G52+'[2]Task 3-4_FINAL'!G52+'[2]Task 3-5'!G52+'[2]Task 2-2'!G52+'[2]Task 2-3'!G52+'[2]Task 2-4'!G52+'[2]Task 2-5'!G52</f>
        <v>0</v>
      </c>
      <c r="H52" s="182">
        <f>'[2]Task 1-1_FINAL'!H52+'[2]Task 1-2'!H52+'[2]Task 2-1_FINAL'!H52+'[2]Task 3-1_FINAL'!H52+'[2]Task 3-2_FINAL'!H52+'[2]Task 3-3_FINAL'!H52+'[2]Task 3-4_FINAL'!H52+'[2]Task 3-5'!H52+'[2]Task 2-2'!H52+'[2]Task 2-3'!H52+'[2]Task 2-4'!H52+'[2]Task 2-5'!H52</f>
        <v>0</v>
      </c>
      <c r="I52" s="195">
        <v>0</v>
      </c>
      <c r="J52" s="234">
        <f t="shared" si="4"/>
        <v>0</v>
      </c>
      <c r="K52" s="234">
        <v>0</v>
      </c>
      <c r="L52" s="234">
        <v>0</v>
      </c>
      <c r="N52" s="234">
        <v>0</v>
      </c>
      <c r="O52" s="14">
        <f t="shared" si="3"/>
        <v>0</v>
      </c>
      <c r="P52" s="29"/>
    </row>
    <row r="53" spans="1:18" s="15" customFormat="1" ht="12.75" customHeight="1" x14ac:dyDescent="0.4">
      <c r="A53" s="260" t="str">
        <f>'CONTRACT TOTAL'!A53:B53</f>
        <v>Position Title (Employee Classification) 15</v>
      </c>
      <c r="B53" s="260"/>
      <c r="C53" s="182">
        <v>0</v>
      </c>
      <c r="D53" s="182">
        <v>0</v>
      </c>
      <c r="E53" s="234">
        <f>C53+'[4]Task 1-2'!E53</f>
        <v>0</v>
      </c>
      <c r="F53" s="218">
        <f>D53+'[4]Task 1-2'!F53</f>
        <v>0</v>
      </c>
      <c r="G53" s="182">
        <f>'[2]Task 1-1_FINAL'!G53+'[2]Task 1-2'!G53+'[2]Task 2-1_FINAL'!G53+'[2]Task 3-1_FINAL'!G53+'[2]Task 3-2_FINAL'!G53+'[2]Task 3-3_FINAL'!G53+'[2]Task 3-4_FINAL'!G53+'[2]Task 3-5'!G53+'[2]Task 2-2'!G53+'[2]Task 2-3'!G53+'[2]Task 2-4'!G53+'[2]Task 2-5'!G53</f>
        <v>0</v>
      </c>
      <c r="H53" s="182">
        <f>'[2]Task 1-1_FINAL'!H53+'[2]Task 1-2'!H53+'[2]Task 2-1_FINAL'!H53+'[2]Task 3-1_FINAL'!H53+'[2]Task 3-2_FINAL'!H53+'[2]Task 3-3_FINAL'!H53+'[2]Task 3-4_FINAL'!H53+'[2]Task 3-5'!H53+'[2]Task 2-2'!H53+'[2]Task 2-3'!H53+'[2]Task 2-4'!H53+'[2]Task 2-5'!H53</f>
        <v>0</v>
      </c>
      <c r="I53" s="195">
        <v>0</v>
      </c>
      <c r="J53" s="234">
        <f t="shared" si="4"/>
        <v>0</v>
      </c>
      <c r="K53" s="234">
        <v>0</v>
      </c>
      <c r="L53" s="234">
        <v>0</v>
      </c>
      <c r="N53" s="234">
        <v>0</v>
      </c>
      <c r="O53" s="14">
        <f t="shared" si="3"/>
        <v>0</v>
      </c>
      <c r="P53" s="29"/>
    </row>
    <row r="54" spans="1:18" s="15" customFormat="1" ht="12.75" customHeight="1" x14ac:dyDescent="0.4">
      <c r="A54" s="260" t="str">
        <f>'CONTRACT TOTAL'!A54:B54</f>
        <v>Position Title (Employee Classification) 16</v>
      </c>
      <c r="B54" s="260"/>
      <c r="C54" s="182">
        <v>0</v>
      </c>
      <c r="D54" s="182">
        <v>0</v>
      </c>
      <c r="E54" s="234">
        <f>C54+'[4]Task 1-2'!E54</f>
        <v>0</v>
      </c>
      <c r="F54" s="218">
        <f>D54+'[4]Task 1-2'!F54</f>
        <v>0</v>
      </c>
      <c r="G54" s="182">
        <f>'[2]Task 1-1_FINAL'!G54+'[2]Task 1-2'!G54+'[2]Task 2-1_FINAL'!G54+'[2]Task 3-1_FINAL'!G54+'[2]Task 3-2_FINAL'!G54+'[2]Task 3-3_FINAL'!G54+'[2]Task 3-4_FINAL'!G54+'[2]Task 3-5'!G54+'[2]Task 2-2'!G54+'[2]Task 2-3'!G54+'[2]Task 2-4'!G54+'[2]Task 2-5'!G54</f>
        <v>0</v>
      </c>
      <c r="H54" s="182">
        <f>'[2]Task 1-1_FINAL'!H54+'[2]Task 1-2'!H54+'[2]Task 2-1_FINAL'!H54+'[2]Task 3-1_FINAL'!H54+'[2]Task 3-2_FINAL'!H54+'[2]Task 3-3_FINAL'!H54+'[2]Task 3-4_FINAL'!H54+'[2]Task 3-5'!H54+'[2]Task 2-2'!H54+'[2]Task 2-3'!H54+'[2]Task 2-4'!H54+'[2]Task 2-5'!H54</f>
        <v>0</v>
      </c>
      <c r="I54" s="195">
        <v>0</v>
      </c>
      <c r="J54" s="234">
        <f t="shared" si="4"/>
        <v>0</v>
      </c>
      <c r="K54" s="234">
        <v>0</v>
      </c>
      <c r="L54" s="234">
        <v>0</v>
      </c>
      <c r="N54" s="234">
        <v>0</v>
      </c>
      <c r="O54" s="14">
        <f t="shared" si="3"/>
        <v>0</v>
      </c>
      <c r="P54" s="29"/>
    </row>
    <row r="55" spans="1:18" s="15" customFormat="1" ht="12.75" customHeight="1" x14ac:dyDescent="0.4">
      <c r="A55" s="260" t="str">
        <f>'CONTRACT TOTAL'!A55:B55</f>
        <v>Position Title (Employee Classification) 17</v>
      </c>
      <c r="B55" s="260"/>
      <c r="C55" s="182">
        <v>0</v>
      </c>
      <c r="D55" s="182">
        <v>0</v>
      </c>
      <c r="E55" s="234">
        <f>C55+'[4]Task 1-2'!E55</f>
        <v>0</v>
      </c>
      <c r="F55" s="218">
        <f>D55+'[4]Task 1-2'!F55</f>
        <v>0</v>
      </c>
      <c r="G55" s="182">
        <f>'[2]Task 1-1_FINAL'!G55+'[2]Task 1-2'!G55+'[2]Task 2-1_FINAL'!G55+'[2]Task 3-1_FINAL'!G55+'[2]Task 3-2_FINAL'!G55+'[2]Task 3-3_FINAL'!G55+'[2]Task 3-4_FINAL'!G55+'[2]Task 3-5'!G55+'[2]Task 2-2'!G55+'[2]Task 2-3'!G55+'[2]Task 2-4'!G55+'[2]Task 2-5'!G55</f>
        <v>0</v>
      </c>
      <c r="H55" s="182">
        <f>'[2]Task 1-1_FINAL'!H55+'[2]Task 1-2'!H55+'[2]Task 2-1_FINAL'!H55+'[2]Task 3-1_FINAL'!H55+'[2]Task 3-2_FINAL'!H55+'[2]Task 3-3_FINAL'!H55+'[2]Task 3-4_FINAL'!H55+'[2]Task 3-5'!H55+'[2]Task 2-2'!H55+'[2]Task 2-3'!H55+'[2]Task 2-4'!H55+'[2]Task 2-5'!H55</f>
        <v>0</v>
      </c>
      <c r="I55" s="195">
        <v>0</v>
      </c>
      <c r="J55" s="234">
        <f t="shared" si="4"/>
        <v>0</v>
      </c>
      <c r="K55" s="234">
        <v>0</v>
      </c>
      <c r="L55" s="234">
        <v>0</v>
      </c>
      <c r="N55" s="234">
        <v>0</v>
      </c>
      <c r="O55" s="14">
        <f t="shared" si="3"/>
        <v>0</v>
      </c>
      <c r="P55" s="29"/>
    </row>
    <row r="56" spans="1:18" s="15" customFormat="1" ht="12.75" customHeight="1" x14ac:dyDescent="0.4">
      <c r="A56" s="260" t="str">
        <f>'CONTRACT TOTAL'!A56:B56</f>
        <v>Position Title (Employee Classification) 18</v>
      </c>
      <c r="B56" s="260"/>
      <c r="C56" s="182">
        <v>0</v>
      </c>
      <c r="D56" s="182">
        <v>0</v>
      </c>
      <c r="E56" s="234">
        <f>C56+'[4]Task 1-2'!E56</f>
        <v>0</v>
      </c>
      <c r="F56" s="218">
        <f>D56+'[4]Task 1-2'!F56</f>
        <v>0</v>
      </c>
      <c r="G56" s="182">
        <f>'[2]Task 1-1_FINAL'!G56+'[2]Task 1-2'!G56+'[2]Task 2-1_FINAL'!G56+'[2]Task 3-1_FINAL'!G56+'[2]Task 3-2_FINAL'!G56+'[2]Task 3-3_FINAL'!G56+'[2]Task 3-4_FINAL'!G56+'[2]Task 3-5'!G56+'[2]Task 2-2'!G56+'[2]Task 2-3'!G56+'[2]Task 2-4'!G56+'[2]Task 2-5'!G56</f>
        <v>0</v>
      </c>
      <c r="H56" s="182">
        <f>'[2]Task 1-1_FINAL'!H56+'[2]Task 1-2'!H56+'[2]Task 2-1_FINAL'!H56+'[2]Task 3-1_FINAL'!H56+'[2]Task 3-2_FINAL'!H56+'[2]Task 3-3_FINAL'!H56+'[2]Task 3-4_FINAL'!H56+'[2]Task 3-5'!H56+'[2]Task 2-2'!H56+'[2]Task 2-3'!H56+'[2]Task 2-4'!H56+'[2]Task 2-5'!H56</f>
        <v>0</v>
      </c>
      <c r="I56" s="195">
        <v>0</v>
      </c>
      <c r="J56" s="234">
        <v>0</v>
      </c>
      <c r="K56" s="234">
        <v>0</v>
      </c>
      <c r="L56" s="234">
        <v>0</v>
      </c>
      <c r="N56" s="234">
        <v>0</v>
      </c>
      <c r="O56" s="14">
        <f t="shared" si="3"/>
        <v>0</v>
      </c>
      <c r="P56" s="29"/>
    </row>
    <row r="57" spans="1:18" s="15" customFormat="1" ht="12.75" x14ac:dyDescent="0.4">
      <c r="A57" s="259" t="s">
        <v>47</v>
      </c>
      <c r="B57" s="259"/>
      <c r="C57" s="199">
        <f>SUM(C39:C56)</f>
        <v>0</v>
      </c>
      <c r="D57" s="199">
        <f t="shared" ref="D57:L57" si="5">SUM(D39:D56)</f>
        <v>0</v>
      </c>
      <c r="E57" s="199">
        <f t="shared" si="5"/>
        <v>0</v>
      </c>
      <c r="F57" s="199">
        <f t="shared" si="5"/>
        <v>0</v>
      </c>
      <c r="G57" s="199">
        <f>SUM(G39:G56)</f>
        <v>0</v>
      </c>
      <c r="H57" s="199">
        <f>SUM(H39:H56)</f>
        <v>0</v>
      </c>
      <c r="I57" s="199">
        <f t="shared" si="5"/>
        <v>264</v>
      </c>
      <c r="J57" s="199">
        <f t="shared" si="5"/>
        <v>264</v>
      </c>
      <c r="K57" s="199">
        <f t="shared" si="5"/>
        <v>264</v>
      </c>
      <c r="L57" s="199">
        <f t="shared" si="5"/>
        <v>0</v>
      </c>
      <c r="N57" s="199">
        <v>0</v>
      </c>
      <c r="O57" s="199">
        <f>SUM(O39:O56)</f>
        <v>0</v>
      </c>
    </row>
    <row r="58" spans="1:18" s="15" customFormat="1" ht="12.75" x14ac:dyDescent="0.4">
      <c r="A58" s="260"/>
      <c r="B58" s="260"/>
      <c r="C58" s="234"/>
      <c r="D58" s="234"/>
      <c r="E58" s="234"/>
      <c r="F58" s="234"/>
      <c r="G58" s="234"/>
      <c r="H58" s="234"/>
      <c r="I58" s="234"/>
      <c r="J58" s="234"/>
      <c r="K58" s="234"/>
      <c r="L58" s="234"/>
      <c r="N58" s="234"/>
      <c r="O58" s="14"/>
    </row>
    <row r="59" spans="1:18" s="15" customFormat="1" x14ac:dyDescent="0.4">
      <c r="A59" s="265" t="s">
        <v>49</v>
      </c>
      <c r="B59" s="265"/>
      <c r="C59" s="234"/>
      <c r="D59" s="234"/>
      <c r="E59" s="221"/>
      <c r="F59" s="221"/>
      <c r="G59" s="234"/>
      <c r="H59" s="234"/>
      <c r="I59" s="234"/>
      <c r="J59" s="234"/>
      <c r="K59" s="234"/>
      <c r="L59" s="234"/>
      <c r="N59" s="234"/>
      <c r="O59" s="14"/>
    </row>
    <row r="60" spans="1:18" s="15" customFormat="1" ht="12.75" customHeight="1" x14ac:dyDescent="0.4">
      <c r="A60" s="260" t="str">
        <f>'CONTRACT TOTAL'!A60:B60</f>
        <v>Position Title (Employee Classification) 1</v>
      </c>
      <c r="B60" s="260"/>
      <c r="C60" s="219">
        <v>0</v>
      </c>
      <c r="D60" s="231">
        <v>0</v>
      </c>
      <c r="E60" s="219">
        <v>0</v>
      </c>
      <c r="F60" s="219">
        <v>0</v>
      </c>
      <c r="G60" s="219">
        <v>9530</v>
      </c>
      <c r="H60" s="219">
        <v>4485</v>
      </c>
      <c r="I60" s="219">
        <v>255072</v>
      </c>
      <c r="J60" s="219">
        <f t="shared" ref="J60:J76" si="6">E60+G60+H60+I60</f>
        <v>269087</v>
      </c>
      <c r="K60" s="219">
        <v>269087</v>
      </c>
      <c r="L60" s="219">
        <v>0</v>
      </c>
      <c r="N60" s="231">
        <v>0</v>
      </c>
      <c r="O60" s="18">
        <f t="shared" ref="O60:O77" si="7">C60-N60</f>
        <v>0</v>
      </c>
      <c r="P60" s="45"/>
      <c r="R60" s="45"/>
    </row>
    <row r="61" spans="1:18" s="15" customFormat="1" ht="12.75" customHeight="1" x14ac:dyDescent="0.4">
      <c r="A61" s="260" t="str">
        <f>'CONTRACT TOTAL'!A61:B61</f>
        <v>Position Title (Employee Classification) 2</v>
      </c>
      <c r="B61" s="260"/>
      <c r="C61" s="219">
        <v>0</v>
      </c>
      <c r="D61" s="231">
        <v>0</v>
      </c>
      <c r="E61" s="219">
        <v>0</v>
      </c>
      <c r="F61" s="219">
        <v>0</v>
      </c>
      <c r="G61" s="219">
        <v>0</v>
      </c>
      <c r="H61" s="219">
        <v>6884</v>
      </c>
      <c r="I61" s="219">
        <v>179262</v>
      </c>
      <c r="J61" s="219">
        <f t="shared" si="6"/>
        <v>186146</v>
      </c>
      <c r="K61" s="219">
        <v>186146</v>
      </c>
      <c r="L61" s="219">
        <v>0</v>
      </c>
      <c r="N61" s="231">
        <v>0</v>
      </c>
      <c r="O61" s="18">
        <f t="shared" si="7"/>
        <v>0</v>
      </c>
      <c r="P61" s="45"/>
      <c r="R61" s="45"/>
    </row>
    <row r="62" spans="1:18" s="15" customFormat="1" ht="12.75" customHeight="1" x14ac:dyDescent="0.4">
      <c r="A62" s="260" t="str">
        <f>'CONTRACT TOTAL'!A62:B62</f>
        <v>Position Title (Employee Classification) 3</v>
      </c>
      <c r="B62" s="260"/>
      <c r="C62" s="219">
        <v>0</v>
      </c>
      <c r="D62" s="231">
        <v>0</v>
      </c>
      <c r="E62" s="219">
        <v>0</v>
      </c>
      <c r="F62" s="219">
        <v>0</v>
      </c>
      <c r="G62" s="219">
        <v>6669</v>
      </c>
      <c r="H62" s="219">
        <v>5265</v>
      </c>
      <c r="I62" s="219">
        <v>156542</v>
      </c>
      <c r="J62" s="219">
        <f t="shared" si="6"/>
        <v>168476</v>
      </c>
      <c r="K62" s="219">
        <v>168476</v>
      </c>
      <c r="L62" s="219">
        <v>0</v>
      </c>
      <c r="N62" s="231">
        <v>0</v>
      </c>
      <c r="O62" s="18">
        <f t="shared" si="7"/>
        <v>0</v>
      </c>
      <c r="P62" s="45"/>
      <c r="R62" s="45"/>
    </row>
    <row r="63" spans="1:18" s="15" customFormat="1" ht="12.75" customHeight="1" x14ac:dyDescent="0.4">
      <c r="A63" s="260" t="str">
        <f>'CONTRACT TOTAL'!A63:B63</f>
        <v>Position Title (Employee Classification) 4</v>
      </c>
      <c r="B63" s="260"/>
      <c r="C63" s="219">
        <v>0</v>
      </c>
      <c r="D63" s="231">
        <v>0</v>
      </c>
      <c r="E63" s="219">
        <v>0</v>
      </c>
      <c r="F63" s="219">
        <v>0</v>
      </c>
      <c r="G63" s="219">
        <v>0</v>
      </c>
      <c r="H63" s="219">
        <v>0</v>
      </c>
      <c r="I63" s="219">
        <v>6794</v>
      </c>
      <c r="J63" s="219">
        <f t="shared" si="6"/>
        <v>6794</v>
      </c>
      <c r="K63" s="219">
        <v>6794</v>
      </c>
      <c r="L63" s="219">
        <v>0</v>
      </c>
      <c r="N63" s="231">
        <v>0</v>
      </c>
      <c r="O63" s="18">
        <f t="shared" si="7"/>
        <v>0</v>
      </c>
      <c r="P63" s="45"/>
      <c r="R63" s="45"/>
    </row>
    <row r="64" spans="1:18" s="15" customFormat="1" ht="12.75" customHeight="1" x14ac:dyDescent="0.4">
      <c r="A64" s="260" t="str">
        <f>'CONTRACT TOTAL'!A64:B64</f>
        <v>Position Title (Employee Classification) 5</v>
      </c>
      <c r="B64" s="260"/>
      <c r="C64" s="219">
        <v>0</v>
      </c>
      <c r="D64" s="231">
        <v>0</v>
      </c>
      <c r="E64" s="219">
        <v>0</v>
      </c>
      <c r="F64" s="219">
        <v>0</v>
      </c>
      <c r="G64" s="219">
        <v>6162</v>
      </c>
      <c r="H64" s="219">
        <v>5756</v>
      </c>
      <c r="I64" s="219">
        <v>144735</v>
      </c>
      <c r="J64" s="219">
        <f t="shared" si="6"/>
        <v>156653</v>
      </c>
      <c r="K64" s="219">
        <v>156653</v>
      </c>
      <c r="L64" s="219">
        <v>0</v>
      </c>
      <c r="N64" s="231">
        <v>0</v>
      </c>
      <c r="O64" s="18">
        <f t="shared" si="7"/>
        <v>0</v>
      </c>
      <c r="P64" s="45"/>
      <c r="R64" s="45"/>
    </row>
    <row r="65" spans="1:18" s="15" customFormat="1" ht="12.75" customHeight="1" x14ac:dyDescent="0.4">
      <c r="A65" s="260" t="str">
        <f>'CONTRACT TOTAL'!A65:B65</f>
        <v>Position Title (Employee Classification) 6</v>
      </c>
      <c r="B65" s="260"/>
      <c r="C65" s="219">
        <v>0</v>
      </c>
      <c r="D65" s="231">
        <v>0</v>
      </c>
      <c r="E65" s="219">
        <v>0</v>
      </c>
      <c r="F65" s="219">
        <v>0</v>
      </c>
      <c r="G65" s="219">
        <v>2675</v>
      </c>
      <c r="H65" s="219">
        <v>4749</v>
      </c>
      <c r="I65" s="219">
        <v>121811</v>
      </c>
      <c r="J65" s="219">
        <f t="shared" si="6"/>
        <v>129235</v>
      </c>
      <c r="K65" s="219">
        <v>129235</v>
      </c>
      <c r="L65" s="219">
        <v>0</v>
      </c>
      <c r="N65" s="231">
        <v>0</v>
      </c>
      <c r="O65" s="18">
        <f t="shared" si="7"/>
        <v>0</v>
      </c>
      <c r="P65" s="45"/>
      <c r="R65" s="45"/>
    </row>
    <row r="66" spans="1:18" s="15" customFormat="1" ht="12.75" customHeight="1" x14ac:dyDescent="0.4">
      <c r="A66" s="260" t="str">
        <f>'CONTRACT TOTAL'!A66:B66</f>
        <v>Position Title (Employee Classification) 7</v>
      </c>
      <c r="B66" s="260"/>
      <c r="C66" s="219">
        <v>0</v>
      </c>
      <c r="D66" s="231">
        <v>0</v>
      </c>
      <c r="E66" s="219">
        <v>0</v>
      </c>
      <c r="F66" s="219">
        <v>0</v>
      </c>
      <c r="G66" s="219">
        <v>0</v>
      </c>
      <c r="H66" s="219">
        <v>0</v>
      </c>
      <c r="I66" s="219">
        <v>25668</v>
      </c>
      <c r="J66" s="219">
        <f t="shared" si="6"/>
        <v>25668</v>
      </c>
      <c r="K66" s="219">
        <v>25668</v>
      </c>
      <c r="L66" s="219">
        <v>0</v>
      </c>
      <c r="N66" s="231">
        <v>0</v>
      </c>
      <c r="O66" s="18">
        <f t="shared" si="7"/>
        <v>0</v>
      </c>
      <c r="P66" s="45"/>
      <c r="Q66" s="29"/>
      <c r="R66" s="45"/>
    </row>
    <row r="67" spans="1:18" s="15" customFormat="1" ht="12.75" customHeight="1" x14ac:dyDescent="0.4">
      <c r="A67" s="260" t="str">
        <f>'CONTRACT TOTAL'!A67:B67</f>
        <v>Position Title (Employee Classification) 8</v>
      </c>
      <c r="B67" s="260"/>
      <c r="C67" s="219">
        <v>0</v>
      </c>
      <c r="D67" s="231">
        <v>0</v>
      </c>
      <c r="E67" s="219">
        <v>0</v>
      </c>
      <c r="F67" s="219">
        <v>0</v>
      </c>
      <c r="G67" s="219">
        <v>0</v>
      </c>
      <c r="H67" s="219">
        <v>0</v>
      </c>
      <c r="I67" s="219">
        <v>0</v>
      </c>
      <c r="J67" s="219">
        <f t="shared" si="6"/>
        <v>0</v>
      </c>
      <c r="K67" s="219">
        <v>0</v>
      </c>
      <c r="L67" s="219">
        <v>0</v>
      </c>
      <c r="N67" s="231">
        <v>0</v>
      </c>
      <c r="O67" s="18">
        <f t="shared" si="7"/>
        <v>0</v>
      </c>
      <c r="P67" s="45"/>
      <c r="R67" s="45"/>
    </row>
    <row r="68" spans="1:18" s="15" customFormat="1" ht="12.75" customHeight="1" x14ac:dyDescent="0.4">
      <c r="A68" s="260" t="str">
        <f>'CONTRACT TOTAL'!A68:B68</f>
        <v>Position Title (Employee Classification) 9</v>
      </c>
      <c r="B68" s="260"/>
      <c r="C68" s="219">
        <v>0</v>
      </c>
      <c r="D68" s="231">
        <v>0</v>
      </c>
      <c r="E68" s="219">
        <f>C68+'[4]Task 1-2'!E68</f>
        <v>0</v>
      </c>
      <c r="F68" s="219">
        <f>D68+'[4]Task 1-2'!F68</f>
        <v>0</v>
      </c>
      <c r="G68" s="219">
        <f>E68+'[4]Task 1-2'!G68</f>
        <v>0</v>
      </c>
      <c r="H68" s="219">
        <f>F68+'[4]Task 1-2'!H68</f>
        <v>0</v>
      </c>
      <c r="I68" s="219">
        <f>G68+'[4]Task 1-2'!I68</f>
        <v>0</v>
      </c>
      <c r="J68" s="219">
        <f t="shared" si="6"/>
        <v>0</v>
      </c>
      <c r="K68" s="219">
        <v>0</v>
      </c>
      <c r="L68" s="219">
        <v>0</v>
      </c>
      <c r="N68" s="231">
        <v>0</v>
      </c>
      <c r="O68" s="18">
        <f t="shared" si="7"/>
        <v>0</v>
      </c>
      <c r="P68" s="45"/>
      <c r="R68" s="45"/>
    </row>
    <row r="69" spans="1:18" s="15" customFormat="1" ht="12.75" customHeight="1" x14ac:dyDescent="0.4">
      <c r="A69" s="260" t="str">
        <f>'CONTRACT TOTAL'!A69:B69</f>
        <v>Position Title (Employee Classification) 10</v>
      </c>
      <c r="B69" s="260"/>
      <c r="C69" s="219">
        <v>0</v>
      </c>
      <c r="D69" s="231">
        <v>0</v>
      </c>
      <c r="E69" s="219">
        <f>C69+'[4]Task 1-2'!E69</f>
        <v>0</v>
      </c>
      <c r="F69" s="219">
        <f>D69+'[4]Task 1-2'!F69</f>
        <v>0</v>
      </c>
      <c r="G69" s="219">
        <f>E69+'[4]Task 1-2'!G69</f>
        <v>0</v>
      </c>
      <c r="H69" s="219">
        <f>F69+'[4]Task 1-2'!H69</f>
        <v>0</v>
      </c>
      <c r="I69" s="219">
        <f>G69+'[4]Task 1-2'!I69</f>
        <v>0</v>
      </c>
      <c r="J69" s="219">
        <f t="shared" si="6"/>
        <v>0</v>
      </c>
      <c r="K69" s="219">
        <v>0</v>
      </c>
      <c r="L69" s="219">
        <v>0</v>
      </c>
      <c r="N69" s="231">
        <v>0</v>
      </c>
      <c r="O69" s="18">
        <f t="shared" si="7"/>
        <v>0</v>
      </c>
      <c r="P69" s="45"/>
      <c r="R69" s="45"/>
    </row>
    <row r="70" spans="1:18" s="15" customFormat="1" ht="12.75" customHeight="1" x14ac:dyDescent="0.4">
      <c r="A70" s="260" t="str">
        <f>'CONTRACT TOTAL'!A70:B70</f>
        <v>Position Title (Employee Classification) 11</v>
      </c>
      <c r="B70" s="260"/>
      <c r="C70" s="219">
        <v>0</v>
      </c>
      <c r="D70" s="231">
        <v>0</v>
      </c>
      <c r="E70" s="219">
        <v>0</v>
      </c>
      <c r="F70" s="219">
        <v>0</v>
      </c>
      <c r="G70" s="219">
        <v>0</v>
      </c>
      <c r="H70" s="219">
        <v>0</v>
      </c>
      <c r="I70" s="219">
        <v>0</v>
      </c>
      <c r="J70" s="219">
        <f t="shared" si="6"/>
        <v>0</v>
      </c>
      <c r="K70" s="219">
        <v>0</v>
      </c>
      <c r="L70" s="219">
        <v>0</v>
      </c>
      <c r="N70" s="231">
        <v>0</v>
      </c>
      <c r="O70" s="18">
        <f t="shared" si="7"/>
        <v>0</v>
      </c>
      <c r="P70" s="45"/>
      <c r="R70" s="45"/>
    </row>
    <row r="71" spans="1:18" s="15" customFormat="1" ht="12.75" customHeight="1" x14ac:dyDescent="0.4">
      <c r="A71" s="260" t="str">
        <f>'CONTRACT TOTAL'!A71:B71</f>
        <v>Position Title (Employee Classification) 12</v>
      </c>
      <c r="B71" s="260"/>
      <c r="C71" s="219">
        <v>0</v>
      </c>
      <c r="D71" s="231">
        <v>0</v>
      </c>
      <c r="E71" s="219">
        <v>0</v>
      </c>
      <c r="F71" s="219">
        <v>0</v>
      </c>
      <c r="G71" s="219">
        <v>0</v>
      </c>
      <c r="H71" s="219">
        <v>0</v>
      </c>
      <c r="I71" s="219">
        <v>0</v>
      </c>
      <c r="J71" s="219">
        <f t="shared" si="6"/>
        <v>0</v>
      </c>
      <c r="K71" s="219">
        <v>0</v>
      </c>
      <c r="L71" s="219">
        <v>0</v>
      </c>
      <c r="N71" s="231">
        <v>0</v>
      </c>
      <c r="O71" s="18">
        <f t="shared" si="7"/>
        <v>0</v>
      </c>
      <c r="P71" s="45"/>
      <c r="R71" s="45"/>
    </row>
    <row r="72" spans="1:18" s="15" customFormat="1" ht="12.75" customHeight="1" x14ac:dyDescent="0.4">
      <c r="A72" s="260" t="str">
        <f>'CONTRACT TOTAL'!A72:B72</f>
        <v>Position Title (Employee Classification) 13</v>
      </c>
      <c r="B72" s="260"/>
      <c r="C72" s="219">
        <v>0</v>
      </c>
      <c r="D72" s="231">
        <v>0</v>
      </c>
      <c r="E72" s="219">
        <v>0</v>
      </c>
      <c r="F72" s="219">
        <v>0</v>
      </c>
      <c r="G72" s="219">
        <v>732</v>
      </c>
      <c r="H72" s="219">
        <v>732</v>
      </c>
      <c r="I72" s="219">
        <v>16099</v>
      </c>
      <c r="J72" s="219">
        <f t="shared" si="6"/>
        <v>17563</v>
      </c>
      <c r="K72" s="219">
        <v>17563</v>
      </c>
      <c r="L72" s="219">
        <v>0</v>
      </c>
      <c r="N72" s="231">
        <v>0</v>
      </c>
      <c r="O72" s="18">
        <f t="shared" si="7"/>
        <v>0</v>
      </c>
      <c r="P72" s="45"/>
      <c r="R72" s="45"/>
    </row>
    <row r="73" spans="1:18" s="15" customFormat="1" ht="12.75" customHeight="1" x14ac:dyDescent="0.4">
      <c r="A73" s="260" t="str">
        <f>'CONTRACT TOTAL'!A73:B73</f>
        <v>Position Title (Employee Classification) 14</v>
      </c>
      <c r="B73" s="260"/>
      <c r="C73" s="219">
        <v>0</v>
      </c>
      <c r="D73" s="231">
        <v>0</v>
      </c>
      <c r="E73" s="219">
        <v>0</v>
      </c>
      <c r="F73" s="219">
        <v>0</v>
      </c>
      <c r="G73" s="219">
        <v>0</v>
      </c>
      <c r="H73" s="219">
        <v>0</v>
      </c>
      <c r="I73" s="219">
        <v>0</v>
      </c>
      <c r="J73" s="219">
        <f t="shared" si="6"/>
        <v>0</v>
      </c>
      <c r="K73" s="219">
        <v>0</v>
      </c>
      <c r="L73" s="219">
        <v>0</v>
      </c>
      <c r="N73" s="231">
        <v>0</v>
      </c>
      <c r="O73" s="18">
        <f t="shared" si="7"/>
        <v>0</v>
      </c>
      <c r="P73" s="45"/>
      <c r="R73" s="45"/>
    </row>
    <row r="74" spans="1:18" s="15" customFormat="1" ht="12.75" customHeight="1" x14ac:dyDescent="0.4">
      <c r="A74" s="260" t="str">
        <f>'CONTRACT TOTAL'!A74:B74</f>
        <v>Position Title (Employee Classification) 15</v>
      </c>
      <c r="B74" s="260"/>
      <c r="C74" s="219">
        <v>0</v>
      </c>
      <c r="D74" s="231">
        <v>0</v>
      </c>
      <c r="E74" s="219">
        <v>0</v>
      </c>
      <c r="F74" s="219">
        <v>0</v>
      </c>
      <c r="G74" s="219">
        <v>0</v>
      </c>
      <c r="H74" s="219">
        <v>0</v>
      </c>
      <c r="I74" s="219">
        <v>0</v>
      </c>
      <c r="J74" s="219">
        <f t="shared" si="6"/>
        <v>0</v>
      </c>
      <c r="K74" s="219">
        <v>0</v>
      </c>
      <c r="L74" s="219">
        <v>0</v>
      </c>
      <c r="N74" s="231">
        <v>0</v>
      </c>
      <c r="O74" s="18">
        <f t="shared" si="7"/>
        <v>0</v>
      </c>
      <c r="P74" s="45"/>
      <c r="R74" s="45"/>
    </row>
    <row r="75" spans="1:18" s="15" customFormat="1" ht="12.75" customHeight="1" x14ac:dyDescent="0.4">
      <c r="A75" s="260" t="str">
        <f>'CONTRACT TOTAL'!A75:B75</f>
        <v>Position Title (Employee Classification) 16</v>
      </c>
      <c r="B75" s="260"/>
      <c r="C75" s="219">
        <v>0</v>
      </c>
      <c r="D75" s="231">
        <v>0</v>
      </c>
      <c r="E75" s="219">
        <v>0</v>
      </c>
      <c r="F75" s="219">
        <v>0</v>
      </c>
      <c r="G75" s="219">
        <v>0</v>
      </c>
      <c r="H75" s="219">
        <v>0</v>
      </c>
      <c r="I75" s="219">
        <v>0</v>
      </c>
      <c r="J75" s="219">
        <f t="shared" si="6"/>
        <v>0</v>
      </c>
      <c r="K75" s="219">
        <v>0</v>
      </c>
      <c r="L75" s="219">
        <v>0</v>
      </c>
      <c r="N75" s="231">
        <v>0</v>
      </c>
      <c r="O75" s="18">
        <f t="shared" si="7"/>
        <v>0</v>
      </c>
      <c r="P75" s="45"/>
      <c r="R75" s="45"/>
    </row>
    <row r="76" spans="1:18" s="15" customFormat="1" ht="12.75" customHeight="1" x14ac:dyDescent="0.4">
      <c r="A76" s="260" t="str">
        <f>'CONTRACT TOTAL'!A76:B76</f>
        <v>Position Title (Employee Classification) 17</v>
      </c>
      <c r="B76" s="260"/>
      <c r="C76" s="219">
        <v>0</v>
      </c>
      <c r="D76" s="231">
        <v>0</v>
      </c>
      <c r="E76" s="219">
        <f>C76+'[4]Task 1-2'!E76</f>
        <v>0</v>
      </c>
      <c r="F76" s="219">
        <f>D76+'[4]Task 1-2'!F76</f>
        <v>0</v>
      </c>
      <c r="G76" s="219">
        <f>E76+'[4]Task 1-2'!G76</f>
        <v>0</v>
      </c>
      <c r="H76" s="219">
        <f>F76+'[4]Task 1-2'!H76</f>
        <v>0</v>
      </c>
      <c r="I76" s="219">
        <f>G76+'[4]Task 1-2'!I76</f>
        <v>0</v>
      </c>
      <c r="J76" s="219">
        <f t="shared" si="6"/>
        <v>0</v>
      </c>
      <c r="K76" s="219">
        <v>0</v>
      </c>
      <c r="L76" s="219">
        <v>0</v>
      </c>
      <c r="N76" s="231">
        <v>0</v>
      </c>
      <c r="O76" s="18">
        <f t="shared" si="7"/>
        <v>0</v>
      </c>
      <c r="P76" s="45"/>
      <c r="R76" s="45"/>
    </row>
    <row r="77" spans="1:18" s="15" customFormat="1" ht="12.75" customHeight="1" x14ac:dyDescent="0.4">
      <c r="A77" s="260" t="str">
        <f>'CONTRACT TOTAL'!A77:B77</f>
        <v>Position Title (Employee Classification) 18</v>
      </c>
      <c r="B77" s="260"/>
      <c r="C77" s="219">
        <v>0</v>
      </c>
      <c r="D77" s="231">
        <v>0</v>
      </c>
      <c r="E77" s="219">
        <f>C77+'[4]Task 1-2'!E77</f>
        <v>0</v>
      </c>
      <c r="F77" s="219">
        <f>D77+'[4]Task 1-2'!F77</f>
        <v>0</v>
      </c>
      <c r="G77" s="219">
        <f>E77+'[4]Task 1-2'!G77</f>
        <v>0</v>
      </c>
      <c r="H77" s="219">
        <f>F77+'[4]Task 1-2'!H77</f>
        <v>0</v>
      </c>
      <c r="I77" s="219">
        <f>G77+'[4]Task 1-2'!I77</f>
        <v>0</v>
      </c>
      <c r="J77" s="219">
        <v>0</v>
      </c>
      <c r="K77" s="219">
        <v>0</v>
      </c>
      <c r="L77" s="219">
        <v>0</v>
      </c>
      <c r="N77" s="231">
        <v>0</v>
      </c>
      <c r="O77" s="18">
        <f t="shared" si="7"/>
        <v>0</v>
      </c>
      <c r="P77" s="45"/>
      <c r="R77" s="45"/>
    </row>
    <row r="78" spans="1:18" s="15" customFormat="1" ht="12.75" x14ac:dyDescent="0.4">
      <c r="A78" s="259" t="s">
        <v>51</v>
      </c>
      <c r="B78" s="259"/>
      <c r="C78" s="224">
        <f>SUM(C60:C77)</f>
        <v>0</v>
      </c>
      <c r="D78" s="224">
        <f t="shared" ref="D78:L78" si="8">SUM(D60:D77)</f>
        <v>0</v>
      </c>
      <c r="E78" s="224">
        <f t="shared" si="8"/>
        <v>0</v>
      </c>
      <c r="F78" s="224">
        <f t="shared" si="8"/>
        <v>0</v>
      </c>
      <c r="G78" s="224">
        <f>SUM(G60:G77)</f>
        <v>25768</v>
      </c>
      <c r="H78" s="224">
        <f>SUM(H60:H77)</f>
        <v>27871</v>
      </c>
      <c r="I78" s="224">
        <f t="shared" si="8"/>
        <v>905983</v>
      </c>
      <c r="J78" s="224">
        <f t="shared" si="8"/>
        <v>959622</v>
      </c>
      <c r="K78" s="224">
        <f t="shared" si="8"/>
        <v>959622</v>
      </c>
      <c r="L78" s="224">
        <f t="shared" si="8"/>
        <v>0</v>
      </c>
      <c r="N78" s="224">
        <f t="shared" ref="N78" si="9">SUM(N60:N77)</f>
        <v>0</v>
      </c>
      <c r="O78" s="224">
        <f>SUM(O60:O77)</f>
        <v>0</v>
      </c>
    </row>
    <row r="79" spans="1:18" s="15" customFormat="1" ht="12.75" x14ac:dyDescent="0.4">
      <c r="A79" s="267"/>
      <c r="B79" s="267"/>
      <c r="C79" s="234"/>
      <c r="D79" s="234"/>
      <c r="E79" s="234"/>
      <c r="F79" s="234"/>
      <c r="G79" s="234"/>
      <c r="H79" s="234"/>
      <c r="I79" s="234"/>
      <c r="J79" s="234"/>
      <c r="K79" s="234"/>
      <c r="L79" s="234"/>
      <c r="N79" s="234"/>
      <c r="O79" s="14"/>
    </row>
    <row r="80" spans="1:18" s="15" customFormat="1" x14ac:dyDescent="0.4">
      <c r="A80" s="265" t="s">
        <v>50</v>
      </c>
      <c r="B80" s="265"/>
      <c r="C80" s="234"/>
      <c r="D80" s="234"/>
      <c r="E80" s="234"/>
      <c r="F80" s="234"/>
      <c r="G80" s="234"/>
      <c r="H80" s="234"/>
      <c r="I80" s="234"/>
      <c r="J80" s="234"/>
      <c r="K80" s="234"/>
      <c r="L80" s="234"/>
      <c r="N80" s="234"/>
      <c r="O80" s="14"/>
    </row>
    <row r="81" spans="1:18" s="15" customFormat="1" ht="12.75" customHeight="1" x14ac:dyDescent="0.4">
      <c r="A81" s="260" t="str">
        <f>'CONTRACT TOTAL'!A81:B81</f>
        <v>Position Title (Employee Classification) 1</v>
      </c>
      <c r="B81" s="260"/>
      <c r="C81" s="219">
        <v>0</v>
      </c>
      <c r="D81" s="219">
        <v>0</v>
      </c>
      <c r="E81" s="219">
        <f>C81+'[4]Task 1-2'!E81</f>
        <v>0</v>
      </c>
      <c r="F81" s="219">
        <f>D81+'[4]Task 1-2'!F81</f>
        <v>0</v>
      </c>
      <c r="G81" s="231">
        <v>0</v>
      </c>
      <c r="H81" s="231">
        <v>0</v>
      </c>
      <c r="I81" s="231">
        <v>0</v>
      </c>
      <c r="J81" s="219">
        <f t="shared" ref="J81:J97" si="10">E81+G81+H81+I81</f>
        <v>0</v>
      </c>
      <c r="K81" s="219">
        <v>0</v>
      </c>
      <c r="L81" s="219">
        <v>0</v>
      </c>
      <c r="N81" s="219">
        <v>0</v>
      </c>
      <c r="O81" s="18">
        <f t="shared" ref="O81:O98" si="11">C81-N81</f>
        <v>0</v>
      </c>
    </row>
    <row r="82" spans="1:18" s="15" customFormat="1" ht="12.75" customHeight="1" x14ac:dyDescent="0.4">
      <c r="A82" s="260" t="str">
        <f>'CONTRACT TOTAL'!A82:B82</f>
        <v>Position Title (Employee Classification) 2</v>
      </c>
      <c r="B82" s="260"/>
      <c r="C82" s="219">
        <v>0</v>
      </c>
      <c r="D82" s="219">
        <v>0</v>
      </c>
      <c r="E82" s="219">
        <f>C82+'[4]Task 1-2'!E82</f>
        <v>0</v>
      </c>
      <c r="F82" s="219">
        <f>D82+'[4]Task 1-2'!F82</f>
        <v>0</v>
      </c>
      <c r="G82" s="231">
        <v>0</v>
      </c>
      <c r="H82" s="231">
        <v>0</v>
      </c>
      <c r="I82" s="231">
        <v>0</v>
      </c>
      <c r="J82" s="219">
        <f t="shared" si="10"/>
        <v>0</v>
      </c>
      <c r="K82" s="219">
        <v>0</v>
      </c>
      <c r="L82" s="219">
        <v>0</v>
      </c>
      <c r="N82" s="219">
        <v>0</v>
      </c>
      <c r="O82" s="18">
        <f t="shared" si="11"/>
        <v>0</v>
      </c>
    </row>
    <row r="83" spans="1:18" s="15" customFormat="1" ht="12.75" customHeight="1" x14ac:dyDescent="0.4">
      <c r="A83" s="260" t="str">
        <f>'CONTRACT TOTAL'!A83:B83</f>
        <v>Position Title (Employee Classification) 3</v>
      </c>
      <c r="B83" s="260"/>
      <c r="C83" s="219">
        <v>0</v>
      </c>
      <c r="D83" s="219">
        <v>0</v>
      </c>
      <c r="E83" s="219">
        <f>C83+'[4]Task 1-2'!E83</f>
        <v>0</v>
      </c>
      <c r="F83" s="219">
        <f>D83+'[4]Task 1-2'!F83</f>
        <v>0</v>
      </c>
      <c r="G83" s="231">
        <v>0</v>
      </c>
      <c r="H83" s="231">
        <v>0</v>
      </c>
      <c r="I83" s="231">
        <v>0</v>
      </c>
      <c r="J83" s="219">
        <f t="shared" si="10"/>
        <v>0</v>
      </c>
      <c r="K83" s="219">
        <v>0</v>
      </c>
      <c r="L83" s="219">
        <v>0</v>
      </c>
      <c r="N83" s="219">
        <v>0</v>
      </c>
      <c r="O83" s="18">
        <f t="shared" si="11"/>
        <v>0</v>
      </c>
    </row>
    <row r="84" spans="1:18" s="15" customFormat="1" ht="12.75" x14ac:dyDescent="0.4">
      <c r="A84" s="260" t="str">
        <f>'CONTRACT TOTAL'!A84:B84</f>
        <v>Position Title (Employee Classification) 4</v>
      </c>
      <c r="B84" s="260"/>
      <c r="C84" s="219">
        <v>0</v>
      </c>
      <c r="D84" s="219">
        <v>0</v>
      </c>
      <c r="E84" s="219">
        <f>C84+'[4]Task 1-2'!E84</f>
        <v>0</v>
      </c>
      <c r="F84" s="219">
        <f>D84+'[4]Task 1-2'!F84</f>
        <v>0</v>
      </c>
      <c r="G84" s="231">
        <v>0</v>
      </c>
      <c r="H84" s="231">
        <v>0</v>
      </c>
      <c r="I84" s="231">
        <v>0</v>
      </c>
      <c r="J84" s="219">
        <f t="shared" si="10"/>
        <v>0</v>
      </c>
      <c r="K84" s="219">
        <v>0</v>
      </c>
      <c r="L84" s="219">
        <v>0</v>
      </c>
      <c r="N84" s="219">
        <v>0</v>
      </c>
      <c r="O84" s="18">
        <f t="shared" si="11"/>
        <v>0</v>
      </c>
    </row>
    <row r="85" spans="1:18" s="15" customFormat="1" ht="12.75" customHeight="1" x14ac:dyDescent="0.4">
      <c r="A85" s="260" t="str">
        <f>'CONTRACT TOTAL'!A85:B85</f>
        <v>Position Title (Employee Classification) 5</v>
      </c>
      <c r="B85" s="260"/>
      <c r="C85" s="219">
        <v>0</v>
      </c>
      <c r="D85" s="219">
        <v>0</v>
      </c>
      <c r="E85" s="219">
        <v>0</v>
      </c>
      <c r="F85" s="219">
        <v>0</v>
      </c>
      <c r="G85" s="231">
        <v>0</v>
      </c>
      <c r="H85" s="231">
        <v>0</v>
      </c>
      <c r="I85" s="231">
        <v>8026</v>
      </c>
      <c r="J85" s="219">
        <f t="shared" si="10"/>
        <v>8026</v>
      </c>
      <c r="K85" s="219">
        <v>8026</v>
      </c>
      <c r="L85" s="219">
        <v>0</v>
      </c>
      <c r="N85" s="219">
        <v>0</v>
      </c>
      <c r="O85" s="18">
        <f t="shared" si="11"/>
        <v>0</v>
      </c>
    </row>
    <row r="86" spans="1:18" s="15" customFormat="1" ht="12.75" customHeight="1" x14ac:dyDescent="0.4">
      <c r="A86" s="260" t="str">
        <f>'CONTRACT TOTAL'!A86:B86</f>
        <v>Position Title (Employee Classification) 6</v>
      </c>
      <c r="B86" s="260"/>
      <c r="C86" s="219">
        <v>0</v>
      </c>
      <c r="D86" s="219">
        <v>0</v>
      </c>
      <c r="E86" s="219">
        <v>0</v>
      </c>
      <c r="F86" s="219">
        <v>0</v>
      </c>
      <c r="G86" s="231">
        <v>0</v>
      </c>
      <c r="H86" s="231">
        <v>0</v>
      </c>
      <c r="I86" s="231">
        <v>6622</v>
      </c>
      <c r="J86" s="219">
        <f t="shared" si="10"/>
        <v>6622</v>
      </c>
      <c r="K86" s="219">
        <v>6622</v>
      </c>
      <c r="L86" s="219">
        <v>0</v>
      </c>
      <c r="N86" s="219">
        <v>0</v>
      </c>
      <c r="O86" s="18">
        <f t="shared" si="11"/>
        <v>0</v>
      </c>
    </row>
    <row r="87" spans="1:18" s="15" customFormat="1" ht="12.75" x14ac:dyDescent="0.4">
      <c r="A87" s="260" t="str">
        <f>'CONTRACT TOTAL'!A87:B87</f>
        <v>Position Title (Employee Classification) 7</v>
      </c>
      <c r="B87" s="260"/>
      <c r="C87" s="219">
        <v>0</v>
      </c>
      <c r="D87" s="219">
        <v>0</v>
      </c>
      <c r="E87" s="219">
        <f>C87+'[4]Task 1-2'!E87</f>
        <v>0</v>
      </c>
      <c r="F87" s="219">
        <f>D87+'[4]Task 1-2'!F87</f>
        <v>0</v>
      </c>
      <c r="G87" s="231">
        <v>0</v>
      </c>
      <c r="H87" s="231">
        <v>0</v>
      </c>
      <c r="I87" s="231">
        <v>0</v>
      </c>
      <c r="J87" s="219">
        <f t="shared" si="10"/>
        <v>0</v>
      </c>
      <c r="K87" s="219">
        <v>0</v>
      </c>
      <c r="L87" s="219">
        <v>0</v>
      </c>
      <c r="N87" s="219">
        <v>0</v>
      </c>
      <c r="O87" s="18">
        <f t="shared" si="11"/>
        <v>0</v>
      </c>
    </row>
    <row r="88" spans="1:18" s="15" customFormat="1" ht="12.75" customHeight="1" x14ac:dyDescent="0.4">
      <c r="A88" s="260" t="str">
        <f>'CONTRACT TOTAL'!A88:B88</f>
        <v>Position Title (Employee Classification) 8</v>
      </c>
      <c r="B88" s="260"/>
      <c r="C88" s="219">
        <v>0</v>
      </c>
      <c r="D88" s="219">
        <v>0</v>
      </c>
      <c r="E88" s="219">
        <f>C88+'[4]Task 1-2'!E88</f>
        <v>0</v>
      </c>
      <c r="F88" s="219">
        <f>D88+'[4]Task 1-2'!F88</f>
        <v>0</v>
      </c>
      <c r="G88" s="231">
        <v>0</v>
      </c>
      <c r="H88" s="231">
        <v>0</v>
      </c>
      <c r="I88" s="231">
        <v>0</v>
      </c>
      <c r="J88" s="219">
        <f t="shared" si="10"/>
        <v>0</v>
      </c>
      <c r="K88" s="219">
        <v>0</v>
      </c>
      <c r="L88" s="219">
        <v>0</v>
      </c>
      <c r="N88" s="219">
        <v>0</v>
      </c>
      <c r="O88" s="18">
        <f t="shared" si="11"/>
        <v>0</v>
      </c>
    </row>
    <row r="89" spans="1:18" s="15" customFormat="1" ht="12.75" customHeight="1" x14ac:dyDescent="0.4">
      <c r="A89" s="260" t="str">
        <f>'CONTRACT TOTAL'!A89:B89</f>
        <v>Position Title (Employee Classification) 9</v>
      </c>
      <c r="B89" s="260"/>
      <c r="C89" s="219">
        <v>0</v>
      </c>
      <c r="D89" s="219">
        <v>0</v>
      </c>
      <c r="E89" s="219">
        <f>C89+'[4]Task 1-2'!E89</f>
        <v>0</v>
      </c>
      <c r="F89" s="219">
        <f>D89+'[4]Task 1-2'!F89</f>
        <v>0</v>
      </c>
      <c r="G89" s="231">
        <v>0</v>
      </c>
      <c r="H89" s="231">
        <v>0</v>
      </c>
      <c r="I89" s="231">
        <v>0</v>
      </c>
      <c r="J89" s="219">
        <f t="shared" si="10"/>
        <v>0</v>
      </c>
      <c r="K89" s="219">
        <v>0</v>
      </c>
      <c r="L89" s="219">
        <v>0</v>
      </c>
      <c r="N89" s="219">
        <v>0</v>
      </c>
      <c r="O89" s="18">
        <f t="shared" si="11"/>
        <v>0</v>
      </c>
    </row>
    <row r="90" spans="1:18" s="15" customFormat="1" ht="12.75" customHeight="1" x14ac:dyDescent="0.4">
      <c r="A90" s="260" t="str">
        <f>'CONTRACT TOTAL'!A90:B90</f>
        <v>Position Title (Employee Classification) 10</v>
      </c>
      <c r="B90" s="260"/>
      <c r="C90" s="219">
        <v>0</v>
      </c>
      <c r="D90" s="219">
        <v>0</v>
      </c>
      <c r="E90" s="219">
        <f>C90+'[4]Task 1-2'!E90</f>
        <v>0</v>
      </c>
      <c r="F90" s="219">
        <f>D90+'[4]Task 1-2'!F90</f>
        <v>0</v>
      </c>
      <c r="G90" s="231">
        <v>0</v>
      </c>
      <c r="H90" s="231">
        <v>0</v>
      </c>
      <c r="I90" s="231">
        <v>0</v>
      </c>
      <c r="J90" s="219">
        <f t="shared" si="10"/>
        <v>0</v>
      </c>
      <c r="K90" s="219">
        <v>0</v>
      </c>
      <c r="L90" s="219">
        <v>0</v>
      </c>
      <c r="N90" s="219">
        <v>0</v>
      </c>
      <c r="O90" s="18">
        <f t="shared" si="11"/>
        <v>0</v>
      </c>
    </row>
    <row r="91" spans="1:18" s="15" customFormat="1" ht="12.75" customHeight="1" x14ac:dyDescent="0.4">
      <c r="A91" s="260" t="str">
        <f>'CONTRACT TOTAL'!A91:B91</f>
        <v>Position Title (Employee Classification) 11</v>
      </c>
      <c r="B91" s="260"/>
      <c r="C91" s="219">
        <v>0</v>
      </c>
      <c r="D91" s="219">
        <v>0</v>
      </c>
      <c r="E91" s="219">
        <f>C91+'[4]Task 1-2'!E91</f>
        <v>0</v>
      </c>
      <c r="F91" s="219">
        <f>D91+'[4]Task 1-2'!F91</f>
        <v>0</v>
      </c>
      <c r="G91" s="231">
        <v>0</v>
      </c>
      <c r="H91" s="231">
        <v>0</v>
      </c>
      <c r="I91" s="231">
        <v>0</v>
      </c>
      <c r="J91" s="219">
        <f t="shared" si="10"/>
        <v>0</v>
      </c>
      <c r="K91" s="219">
        <v>0</v>
      </c>
      <c r="L91" s="219">
        <v>0</v>
      </c>
      <c r="N91" s="219">
        <v>0</v>
      </c>
      <c r="O91" s="18">
        <f t="shared" si="11"/>
        <v>0</v>
      </c>
    </row>
    <row r="92" spans="1:18" s="15" customFormat="1" ht="12.75" customHeight="1" x14ac:dyDescent="0.4">
      <c r="A92" s="260" t="str">
        <f>'CONTRACT TOTAL'!A92:B92</f>
        <v>Position Title (Employee Classification) 12</v>
      </c>
      <c r="B92" s="260"/>
      <c r="C92" s="219">
        <v>0</v>
      </c>
      <c r="D92" s="219">
        <v>0</v>
      </c>
      <c r="E92" s="219">
        <f>C92+'[4]Task 1-2'!E92</f>
        <v>0</v>
      </c>
      <c r="F92" s="219">
        <f>D92+'[4]Task 1-2'!F92</f>
        <v>0</v>
      </c>
      <c r="G92" s="231">
        <v>0</v>
      </c>
      <c r="H92" s="231">
        <v>0</v>
      </c>
      <c r="I92" s="231">
        <v>0</v>
      </c>
      <c r="J92" s="219">
        <f t="shared" si="10"/>
        <v>0</v>
      </c>
      <c r="K92" s="219">
        <v>0</v>
      </c>
      <c r="L92" s="219">
        <v>0</v>
      </c>
      <c r="N92" s="219">
        <v>0</v>
      </c>
      <c r="O92" s="18">
        <f t="shared" si="11"/>
        <v>0</v>
      </c>
    </row>
    <row r="93" spans="1:18" s="15" customFormat="1" ht="12.75" customHeight="1" x14ac:dyDescent="0.4">
      <c r="A93" s="260" t="str">
        <f>'CONTRACT TOTAL'!A93:B93</f>
        <v>Position Title (Employee Classification) 13</v>
      </c>
      <c r="B93" s="260"/>
      <c r="C93" s="219">
        <v>0</v>
      </c>
      <c r="D93" s="219">
        <v>0</v>
      </c>
      <c r="E93" s="219">
        <f>C93+'[4]Task 1-2'!E93</f>
        <v>0</v>
      </c>
      <c r="F93" s="219">
        <f>D93+'[4]Task 1-2'!F93</f>
        <v>0</v>
      </c>
      <c r="G93" s="231">
        <v>0</v>
      </c>
      <c r="H93" s="231">
        <v>0</v>
      </c>
      <c r="I93" s="231">
        <v>0</v>
      </c>
      <c r="J93" s="219">
        <f t="shared" si="10"/>
        <v>0</v>
      </c>
      <c r="K93" s="219">
        <v>0</v>
      </c>
      <c r="L93" s="219">
        <v>0</v>
      </c>
      <c r="N93" s="219">
        <v>0</v>
      </c>
      <c r="O93" s="18">
        <f t="shared" si="11"/>
        <v>0</v>
      </c>
      <c r="P93" s="45"/>
      <c r="R93" s="45"/>
    </row>
    <row r="94" spans="1:18" s="15" customFormat="1" ht="12.75" customHeight="1" x14ac:dyDescent="0.4">
      <c r="A94" s="260" t="str">
        <f>'CONTRACT TOTAL'!A94:B94</f>
        <v>Position Title (Employee Classification) 14</v>
      </c>
      <c r="B94" s="260"/>
      <c r="C94" s="219">
        <v>0</v>
      </c>
      <c r="D94" s="219">
        <v>0</v>
      </c>
      <c r="E94" s="219">
        <f>C94+'[4]Task 1-2'!E94</f>
        <v>0</v>
      </c>
      <c r="F94" s="219">
        <f>D94+'[4]Task 1-2'!F94</f>
        <v>0</v>
      </c>
      <c r="G94" s="231">
        <v>0</v>
      </c>
      <c r="H94" s="231">
        <v>0</v>
      </c>
      <c r="I94" s="231">
        <v>0</v>
      </c>
      <c r="J94" s="219">
        <f t="shared" si="10"/>
        <v>0</v>
      </c>
      <c r="K94" s="219">
        <v>0</v>
      </c>
      <c r="L94" s="219">
        <v>0</v>
      </c>
      <c r="N94" s="219">
        <v>0</v>
      </c>
      <c r="O94" s="18">
        <f t="shared" si="11"/>
        <v>0</v>
      </c>
      <c r="P94" s="45"/>
      <c r="R94" s="45"/>
    </row>
    <row r="95" spans="1:18" s="15" customFormat="1" ht="12.75" customHeight="1" x14ac:dyDescent="0.4">
      <c r="A95" s="260" t="str">
        <f>'CONTRACT TOTAL'!A95:B95</f>
        <v>Position Title (Employee Classification) 15</v>
      </c>
      <c r="B95" s="260"/>
      <c r="C95" s="219">
        <v>0</v>
      </c>
      <c r="D95" s="219">
        <v>0</v>
      </c>
      <c r="E95" s="219">
        <f>C95+'[4]Task 1-2'!E95</f>
        <v>0</v>
      </c>
      <c r="F95" s="219">
        <f>D95+'[4]Task 1-2'!F95</f>
        <v>0</v>
      </c>
      <c r="G95" s="231">
        <v>0</v>
      </c>
      <c r="H95" s="231">
        <v>0</v>
      </c>
      <c r="I95" s="231">
        <v>0</v>
      </c>
      <c r="J95" s="219">
        <f t="shared" si="10"/>
        <v>0</v>
      </c>
      <c r="K95" s="219">
        <v>0</v>
      </c>
      <c r="L95" s="219">
        <v>0</v>
      </c>
      <c r="N95" s="219">
        <v>0</v>
      </c>
      <c r="O95" s="18">
        <f t="shared" si="11"/>
        <v>0</v>
      </c>
      <c r="P95" s="45"/>
      <c r="R95" s="45"/>
    </row>
    <row r="96" spans="1:18" s="15" customFormat="1" ht="12.75" customHeight="1" x14ac:dyDescent="0.4">
      <c r="A96" s="260" t="str">
        <f>'CONTRACT TOTAL'!A96:B96</f>
        <v>Position Title (Employee Classification) 16</v>
      </c>
      <c r="B96" s="260"/>
      <c r="C96" s="219">
        <v>0</v>
      </c>
      <c r="D96" s="219">
        <v>0</v>
      </c>
      <c r="E96" s="219">
        <f>C96+'[4]Task 1-2'!E96</f>
        <v>0</v>
      </c>
      <c r="F96" s="219">
        <f>D96+'[4]Task 1-2'!F96</f>
        <v>0</v>
      </c>
      <c r="G96" s="231">
        <v>0</v>
      </c>
      <c r="H96" s="231">
        <v>0</v>
      </c>
      <c r="I96" s="231">
        <v>0</v>
      </c>
      <c r="J96" s="219">
        <f t="shared" si="10"/>
        <v>0</v>
      </c>
      <c r="K96" s="219">
        <v>0</v>
      </c>
      <c r="L96" s="219">
        <v>0</v>
      </c>
      <c r="N96" s="219">
        <v>0</v>
      </c>
      <c r="O96" s="18">
        <f t="shared" si="11"/>
        <v>0</v>
      </c>
      <c r="P96" s="45"/>
      <c r="R96" s="45"/>
    </row>
    <row r="97" spans="1:19" s="15" customFormat="1" ht="12.75" customHeight="1" x14ac:dyDescent="0.4">
      <c r="A97" s="260" t="str">
        <f>'CONTRACT TOTAL'!A97:B97</f>
        <v>Position Title (Employee Classification) 17</v>
      </c>
      <c r="B97" s="260"/>
      <c r="C97" s="219">
        <v>0</v>
      </c>
      <c r="D97" s="219">
        <v>0</v>
      </c>
      <c r="E97" s="219">
        <f>C97+'[4]Task 1-2'!E97</f>
        <v>0</v>
      </c>
      <c r="F97" s="219">
        <f>D97+'[4]Task 1-2'!F97</f>
        <v>0</v>
      </c>
      <c r="G97" s="231">
        <v>0</v>
      </c>
      <c r="H97" s="231">
        <v>0</v>
      </c>
      <c r="I97" s="231">
        <v>0</v>
      </c>
      <c r="J97" s="219">
        <f t="shared" si="10"/>
        <v>0</v>
      </c>
      <c r="K97" s="219">
        <v>0</v>
      </c>
      <c r="L97" s="219">
        <v>0</v>
      </c>
      <c r="N97" s="219">
        <v>0</v>
      </c>
      <c r="O97" s="18">
        <f t="shared" si="11"/>
        <v>0</v>
      </c>
      <c r="P97" s="45"/>
      <c r="R97" s="45"/>
    </row>
    <row r="98" spans="1:19" s="15" customFormat="1" ht="12.75" customHeight="1" x14ac:dyDescent="0.4">
      <c r="A98" s="260" t="str">
        <f>'CONTRACT TOTAL'!A98:B98</f>
        <v>Position Title (Employee Classification) 18</v>
      </c>
      <c r="B98" s="260"/>
      <c r="C98" s="219">
        <v>0</v>
      </c>
      <c r="D98" s="219">
        <v>0</v>
      </c>
      <c r="E98" s="219">
        <f>C98+'[4]Task 1-2'!E98</f>
        <v>0</v>
      </c>
      <c r="F98" s="219">
        <f>D98+'[4]Task 1-2'!F98</f>
        <v>0</v>
      </c>
      <c r="G98" s="231">
        <v>0</v>
      </c>
      <c r="H98" s="231">
        <v>0</v>
      </c>
      <c r="I98" s="231">
        <v>0</v>
      </c>
      <c r="J98" s="219">
        <v>0</v>
      </c>
      <c r="K98" s="219">
        <v>0</v>
      </c>
      <c r="L98" s="219">
        <v>0</v>
      </c>
      <c r="N98" s="219">
        <v>0</v>
      </c>
      <c r="O98" s="18">
        <f t="shared" si="11"/>
        <v>0</v>
      </c>
      <c r="P98" s="45"/>
      <c r="R98" s="45"/>
    </row>
    <row r="99" spans="1:19" s="15" customFormat="1" ht="12.75" x14ac:dyDescent="0.4">
      <c r="A99" s="259" t="s">
        <v>52</v>
      </c>
      <c r="B99" s="259"/>
      <c r="C99" s="224">
        <f>SUM(C81:C98)</f>
        <v>0</v>
      </c>
      <c r="D99" s="224">
        <f t="shared" ref="D99:L99" si="12">SUM(D81:D98)</f>
        <v>0</v>
      </c>
      <c r="E99" s="224">
        <f t="shared" si="12"/>
        <v>0</v>
      </c>
      <c r="F99" s="224">
        <f t="shared" si="12"/>
        <v>0</v>
      </c>
      <c r="G99" s="224">
        <f t="shared" si="12"/>
        <v>0</v>
      </c>
      <c r="H99" s="224">
        <f t="shared" si="12"/>
        <v>0</v>
      </c>
      <c r="I99" s="224">
        <f t="shared" si="12"/>
        <v>14648</v>
      </c>
      <c r="J99" s="224">
        <f t="shared" si="12"/>
        <v>14648</v>
      </c>
      <c r="K99" s="224">
        <f t="shared" si="12"/>
        <v>14648</v>
      </c>
      <c r="L99" s="224">
        <f t="shared" si="12"/>
        <v>0</v>
      </c>
      <c r="N99" s="224">
        <v>0</v>
      </c>
      <c r="O99" s="224">
        <f>SUM(O81:O98)</f>
        <v>0</v>
      </c>
    </row>
    <row r="100" spans="1:19" s="15" customFormat="1" ht="12.75" x14ac:dyDescent="0.4">
      <c r="A100" s="267"/>
      <c r="B100" s="267"/>
      <c r="C100" s="234"/>
      <c r="D100" s="234"/>
      <c r="E100" s="234"/>
      <c r="F100" s="234"/>
      <c r="G100" s="234"/>
      <c r="H100" s="234"/>
      <c r="I100" s="234"/>
      <c r="J100" s="234"/>
      <c r="K100" s="234"/>
      <c r="L100" s="234"/>
      <c r="N100" s="234"/>
      <c r="O100" s="14"/>
    </row>
    <row r="101" spans="1:19" s="15" customFormat="1" ht="13.5" thickBot="1" x14ac:dyDescent="0.45">
      <c r="A101" s="373" t="s">
        <v>53</v>
      </c>
      <c r="B101" s="373"/>
      <c r="C101" s="110"/>
      <c r="D101" s="110"/>
      <c r="E101" s="180"/>
      <c r="F101" s="180"/>
      <c r="G101" s="180"/>
      <c r="H101" s="180"/>
      <c r="I101" s="110"/>
      <c r="J101" s="110"/>
      <c r="K101" s="110"/>
      <c r="L101" s="110"/>
      <c r="N101" s="234"/>
      <c r="O101" s="14"/>
    </row>
    <row r="102" spans="1:19" s="15" customFormat="1" ht="12.75" customHeight="1" x14ac:dyDescent="0.4">
      <c r="A102" s="260" t="str">
        <f>'CONTRACT TOTAL'!A102:B102</f>
        <v>FY20 Employee Classification 40.7%</v>
      </c>
      <c r="B102" s="260"/>
      <c r="C102" s="237">
        <v>0</v>
      </c>
      <c r="D102" s="237">
        <v>0</v>
      </c>
      <c r="E102" s="196">
        <f>C102+'[4]Task 1-2'!E102</f>
        <v>0</v>
      </c>
      <c r="F102" s="196">
        <f>D102+'[4]Task 1-2'!F102</f>
        <v>0</v>
      </c>
      <c r="G102" s="238">
        <f>E102+'[3]Task 1-2'!G102</f>
        <v>0</v>
      </c>
      <c r="H102" s="238">
        <f>F102+'[3]Task 1-2'!H102</f>
        <v>0</v>
      </c>
      <c r="I102" s="239">
        <v>0</v>
      </c>
      <c r="J102" s="237">
        <f t="shared" ref="J102:J119" si="13">E102+G102+H102+I102</f>
        <v>0</v>
      </c>
      <c r="K102" s="237">
        <v>0</v>
      </c>
      <c r="L102" s="240">
        <v>0</v>
      </c>
      <c r="N102" s="196">
        <v>0</v>
      </c>
      <c r="O102" s="249">
        <f t="shared" ref="O102:O114" si="14">C102-N102</f>
        <v>0</v>
      </c>
      <c r="P102" s="45"/>
      <c r="Q102" s="45"/>
    </row>
    <row r="103" spans="1:19" s="15" customFormat="1" ht="12.75" customHeight="1" x14ac:dyDescent="0.4">
      <c r="A103" s="260" t="str">
        <f>'CONTRACT TOTAL'!A103:B103</f>
        <v>FY20 Employee Classification 44.5%</v>
      </c>
      <c r="B103" s="260"/>
      <c r="C103" s="196">
        <v>0</v>
      </c>
      <c r="D103" s="196">
        <v>0</v>
      </c>
      <c r="E103" s="196">
        <f>C103+'[4]Task 1-2'!E103</f>
        <v>0</v>
      </c>
      <c r="F103" s="196">
        <f>D103+'[4]Task 1-2'!F103</f>
        <v>0</v>
      </c>
      <c r="G103" s="238">
        <f>E103+'[3]Task 1-2'!G103</f>
        <v>0</v>
      </c>
      <c r="H103" s="238">
        <f>F103+'[3]Task 1-2'!H103</f>
        <v>0</v>
      </c>
      <c r="I103" s="241">
        <v>0</v>
      </c>
      <c r="J103" s="196">
        <f t="shared" si="13"/>
        <v>0</v>
      </c>
      <c r="K103" s="196">
        <v>0</v>
      </c>
      <c r="L103" s="242">
        <v>0</v>
      </c>
      <c r="N103" s="196">
        <v>0</v>
      </c>
      <c r="O103" s="249">
        <f t="shared" si="14"/>
        <v>0</v>
      </c>
      <c r="P103" s="45"/>
      <c r="Q103" s="45"/>
    </row>
    <row r="104" spans="1:19" s="15" customFormat="1" ht="12.75" x14ac:dyDescent="0.4">
      <c r="A104" s="260" t="str">
        <f>'CONTRACT TOTAL'!A104:B104</f>
        <v>FY20 Employee Classification 9.1%</v>
      </c>
      <c r="B104" s="260"/>
      <c r="C104" s="196">
        <v>0</v>
      </c>
      <c r="D104" s="196">
        <v>0</v>
      </c>
      <c r="E104" s="196">
        <f>C104+'[4]Task 1-2'!E104</f>
        <v>0</v>
      </c>
      <c r="F104" s="196">
        <f>D104+'[4]Task 1-2'!F104</f>
        <v>0</v>
      </c>
      <c r="G104" s="238">
        <f>E104+'[3]Task 1-2'!G104</f>
        <v>0</v>
      </c>
      <c r="H104" s="238">
        <f>F104+'[3]Task 1-2'!H104</f>
        <v>0</v>
      </c>
      <c r="I104" s="241">
        <v>0</v>
      </c>
      <c r="J104" s="196">
        <f t="shared" si="13"/>
        <v>0</v>
      </c>
      <c r="K104" s="196">
        <v>0</v>
      </c>
      <c r="L104" s="242">
        <v>0</v>
      </c>
      <c r="N104" s="196">
        <v>0</v>
      </c>
      <c r="O104" s="249">
        <f t="shared" si="14"/>
        <v>0</v>
      </c>
      <c r="P104" s="45"/>
      <c r="Q104" s="45"/>
      <c r="R104" s="29"/>
    </row>
    <row r="105" spans="1:19" s="15" customFormat="1" ht="13.15" customHeight="1" thickBot="1" x14ac:dyDescent="0.45">
      <c r="A105" s="260" t="str">
        <f>'CONTRACT TOTAL'!A105:B105</f>
        <v>FY20 Employee Classification 33.3%</v>
      </c>
      <c r="B105" s="260"/>
      <c r="C105" s="243">
        <v>0</v>
      </c>
      <c r="D105" s="243">
        <v>0</v>
      </c>
      <c r="E105" s="243">
        <f>C105+'[4]Task 1-2'!E105</f>
        <v>0</v>
      </c>
      <c r="F105" s="243">
        <f>D105+'[4]Task 1-2'!F105</f>
        <v>0</v>
      </c>
      <c r="G105" s="238">
        <f>E105+'[3]Task 1-2'!G105</f>
        <v>0</v>
      </c>
      <c r="H105" s="238">
        <f>F105+'[3]Task 1-2'!H105</f>
        <v>0</v>
      </c>
      <c r="I105" s="244">
        <v>0</v>
      </c>
      <c r="J105" s="243">
        <f t="shared" si="13"/>
        <v>0</v>
      </c>
      <c r="K105" s="243">
        <v>0</v>
      </c>
      <c r="L105" s="245">
        <v>0</v>
      </c>
      <c r="N105" s="196">
        <v>0</v>
      </c>
      <c r="O105" s="249">
        <f t="shared" si="14"/>
        <v>0</v>
      </c>
      <c r="P105" s="45"/>
      <c r="Q105" s="45"/>
    </row>
    <row r="106" spans="1:19" s="15" customFormat="1" ht="12.75" customHeight="1" x14ac:dyDescent="0.4">
      <c r="A106" s="260" t="str">
        <f>'CONTRACT TOTAL'!A106:B106</f>
        <v>FY21 Employee Classification 42.5%</v>
      </c>
      <c r="B106" s="260"/>
      <c r="C106" s="239">
        <v>0</v>
      </c>
      <c r="D106" s="239">
        <v>0</v>
      </c>
      <c r="E106" s="238">
        <v>0</v>
      </c>
      <c r="F106" s="238">
        <v>0</v>
      </c>
      <c r="G106" s="239">
        <v>0</v>
      </c>
      <c r="H106" s="239">
        <v>0</v>
      </c>
      <c r="I106" s="239">
        <v>0</v>
      </c>
      <c r="J106" s="237">
        <f t="shared" si="13"/>
        <v>0</v>
      </c>
      <c r="K106" s="237">
        <v>0</v>
      </c>
      <c r="L106" s="240">
        <v>0</v>
      </c>
      <c r="N106" s="241">
        <v>0</v>
      </c>
      <c r="O106" s="249">
        <f t="shared" si="14"/>
        <v>0</v>
      </c>
      <c r="P106" s="45"/>
      <c r="Q106" s="45"/>
      <c r="R106" s="45"/>
      <c r="S106" s="45"/>
    </row>
    <row r="107" spans="1:19" s="15" customFormat="1" ht="12.75" customHeight="1" x14ac:dyDescent="0.4">
      <c r="A107" s="260" t="str">
        <f>'CONTRACT TOTAL'!A107:B107</f>
        <v>FY21 Employee Classification 51.6%</v>
      </c>
      <c r="B107" s="260"/>
      <c r="C107" s="241">
        <v>0</v>
      </c>
      <c r="D107" s="241">
        <v>0</v>
      </c>
      <c r="E107" s="196">
        <v>0</v>
      </c>
      <c r="F107" s="196">
        <v>0</v>
      </c>
      <c r="G107" s="241">
        <v>0</v>
      </c>
      <c r="H107" s="241">
        <v>0</v>
      </c>
      <c r="I107" s="241">
        <v>0</v>
      </c>
      <c r="J107" s="196">
        <f t="shared" si="13"/>
        <v>0</v>
      </c>
      <c r="K107" s="196">
        <v>0</v>
      </c>
      <c r="L107" s="242">
        <v>0</v>
      </c>
      <c r="N107" s="241">
        <v>0</v>
      </c>
      <c r="O107" s="249">
        <f t="shared" si="14"/>
        <v>0</v>
      </c>
      <c r="P107" s="45"/>
      <c r="Q107" s="45"/>
      <c r="R107" s="45"/>
      <c r="S107" s="45"/>
    </row>
    <row r="108" spans="1:19" s="15" customFormat="1" ht="12.75" customHeight="1" x14ac:dyDescent="0.4">
      <c r="A108" s="260" t="str">
        <f>'CONTRACT TOTAL'!A108:B108</f>
        <v>FY21 Employee Classification 9.7%</v>
      </c>
      <c r="B108" s="260"/>
      <c r="C108" s="241">
        <v>0</v>
      </c>
      <c r="D108" s="241">
        <v>0</v>
      </c>
      <c r="E108" s="196">
        <v>0</v>
      </c>
      <c r="F108" s="196">
        <v>0</v>
      </c>
      <c r="G108" s="241">
        <v>0</v>
      </c>
      <c r="H108" s="241">
        <v>0</v>
      </c>
      <c r="I108" s="241">
        <v>0</v>
      </c>
      <c r="J108" s="196">
        <f t="shared" si="13"/>
        <v>0</v>
      </c>
      <c r="K108" s="196">
        <v>0</v>
      </c>
      <c r="L108" s="242">
        <v>0</v>
      </c>
      <c r="N108" s="241">
        <v>0</v>
      </c>
      <c r="O108" s="249">
        <f t="shared" si="14"/>
        <v>0</v>
      </c>
      <c r="P108" s="45"/>
      <c r="Q108" s="45"/>
      <c r="R108" s="45"/>
      <c r="S108" s="45"/>
    </row>
    <row r="109" spans="1:19" s="15" customFormat="1" ht="12.75" customHeight="1" thickBot="1" x14ac:dyDescent="0.45">
      <c r="A109" s="260" t="str">
        <f>'CONTRACT TOTAL'!A109:B109</f>
        <v>FY21 Employee Classification 44.6%</v>
      </c>
      <c r="B109" s="260"/>
      <c r="C109" s="243">
        <v>0</v>
      </c>
      <c r="D109" s="243">
        <v>0</v>
      </c>
      <c r="E109" s="243">
        <v>0</v>
      </c>
      <c r="F109" s="243">
        <f>D109+'[4]Task 1-2'!F109</f>
        <v>0</v>
      </c>
      <c r="G109" s="244">
        <v>0</v>
      </c>
      <c r="H109" s="244">
        <v>0</v>
      </c>
      <c r="I109" s="244">
        <v>0</v>
      </c>
      <c r="J109" s="243">
        <f t="shared" si="13"/>
        <v>0</v>
      </c>
      <c r="K109" s="243">
        <v>0</v>
      </c>
      <c r="L109" s="245">
        <v>0</v>
      </c>
      <c r="N109" s="241">
        <v>0</v>
      </c>
      <c r="O109" s="249">
        <f t="shared" si="14"/>
        <v>0</v>
      </c>
      <c r="P109" s="45"/>
      <c r="Q109" s="45"/>
    </row>
    <row r="110" spans="1:19" s="15" customFormat="1" ht="12.75" customHeight="1" x14ac:dyDescent="0.4">
      <c r="A110" s="260" t="str">
        <f>'CONTRACT TOTAL'!A110:B110</f>
        <v>FY22 Employee Classification 39.5%</v>
      </c>
      <c r="B110" s="260"/>
      <c r="C110" s="239">
        <v>0</v>
      </c>
      <c r="D110" s="239">
        <v>0</v>
      </c>
      <c r="E110" s="238">
        <v>0</v>
      </c>
      <c r="F110" s="238">
        <v>0</v>
      </c>
      <c r="G110" s="241">
        <v>0</v>
      </c>
      <c r="H110" s="241">
        <v>0</v>
      </c>
      <c r="I110" s="241">
        <v>0</v>
      </c>
      <c r="J110" s="237">
        <f>E110+G110+H110+I110</f>
        <v>0</v>
      </c>
      <c r="K110" s="237">
        <v>0</v>
      </c>
      <c r="L110" s="240">
        <v>0</v>
      </c>
      <c r="N110" s="241">
        <v>0</v>
      </c>
      <c r="O110" s="249">
        <f t="shared" si="14"/>
        <v>0</v>
      </c>
      <c r="P110" s="45"/>
      <c r="Q110" s="45"/>
    </row>
    <row r="111" spans="1:19" s="15" customFormat="1" ht="12.75" customHeight="1" x14ac:dyDescent="0.4">
      <c r="A111" s="260" t="str">
        <f>'CONTRACT TOTAL'!A111:B111</f>
        <v>FY22 Employee Classification 51.7%</v>
      </c>
      <c r="B111" s="260"/>
      <c r="C111" s="241">
        <v>0</v>
      </c>
      <c r="D111" s="241">
        <v>0</v>
      </c>
      <c r="E111" s="196">
        <v>0</v>
      </c>
      <c r="F111" s="196">
        <v>0</v>
      </c>
      <c r="G111" s="241">
        <v>0</v>
      </c>
      <c r="H111" s="241">
        <v>0</v>
      </c>
      <c r="I111" s="241">
        <v>0</v>
      </c>
      <c r="J111" s="196">
        <f t="shared" si="13"/>
        <v>0</v>
      </c>
      <c r="K111" s="196">
        <v>0</v>
      </c>
      <c r="L111" s="242">
        <v>0</v>
      </c>
      <c r="N111" s="241">
        <v>0</v>
      </c>
      <c r="O111" s="249">
        <f t="shared" si="14"/>
        <v>0</v>
      </c>
      <c r="P111" s="45"/>
      <c r="Q111" s="45"/>
    </row>
    <row r="112" spans="1:19" s="15" customFormat="1" ht="12.75" x14ac:dyDescent="0.4">
      <c r="A112" s="260" t="str">
        <f>'CONTRACT TOTAL'!A112:B112</f>
        <v>FY22 Employee Classification 8.2%</v>
      </c>
      <c r="B112" s="260"/>
      <c r="C112" s="241">
        <v>0</v>
      </c>
      <c r="D112" s="241">
        <v>0</v>
      </c>
      <c r="E112" s="196">
        <v>0</v>
      </c>
      <c r="F112" s="196">
        <v>0</v>
      </c>
      <c r="G112" s="241">
        <v>0</v>
      </c>
      <c r="H112" s="241">
        <v>0</v>
      </c>
      <c r="I112" s="241">
        <v>0</v>
      </c>
      <c r="J112" s="196">
        <f t="shared" si="13"/>
        <v>0</v>
      </c>
      <c r="K112" s="196">
        <v>0</v>
      </c>
      <c r="L112" s="242">
        <v>0</v>
      </c>
      <c r="N112" s="241">
        <v>0</v>
      </c>
      <c r="O112" s="249">
        <f t="shared" si="14"/>
        <v>0</v>
      </c>
      <c r="P112" s="45"/>
      <c r="Q112" s="45"/>
    </row>
    <row r="113" spans="1:17" s="15" customFormat="1" ht="12.75" customHeight="1" x14ac:dyDescent="0.4">
      <c r="A113" s="260" t="str">
        <f>'CONTRACT TOTAL'!A113:B113</f>
        <v>FY22 Employee Classification 33.8%</v>
      </c>
      <c r="B113" s="260"/>
      <c r="C113" s="241">
        <v>0</v>
      </c>
      <c r="D113" s="241">
        <v>0</v>
      </c>
      <c r="E113" s="196">
        <v>0</v>
      </c>
      <c r="F113" s="196">
        <f>D113+'[4]Task 1-2'!F113</f>
        <v>0</v>
      </c>
      <c r="G113" s="241">
        <v>0</v>
      </c>
      <c r="H113" s="241">
        <v>0</v>
      </c>
      <c r="I113" s="241">
        <v>0</v>
      </c>
      <c r="J113" s="196">
        <f t="shared" si="13"/>
        <v>0</v>
      </c>
      <c r="K113" s="196">
        <v>0</v>
      </c>
      <c r="L113" s="242">
        <v>0</v>
      </c>
      <c r="N113" s="241">
        <v>0</v>
      </c>
      <c r="O113" s="249">
        <f t="shared" si="14"/>
        <v>0</v>
      </c>
      <c r="P113" s="45"/>
      <c r="Q113" s="45"/>
    </row>
    <row r="114" spans="1:17" s="15" customFormat="1" ht="13.15" customHeight="1" thickBot="1" x14ac:dyDescent="0.45">
      <c r="A114" s="260" t="str">
        <f>'CONTRACT TOTAL'!A114:B114</f>
        <v>FY22 Employee Classification 28.1%</v>
      </c>
      <c r="B114" s="260"/>
      <c r="C114" s="246">
        <v>0</v>
      </c>
      <c r="D114" s="246">
        <v>0</v>
      </c>
      <c r="E114" s="243">
        <v>0</v>
      </c>
      <c r="F114" s="243">
        <f>D114+'[4]Task 1-2'!F114</f>
        <v>0</v>
      </c>
      <c r="G114" s="246">
        <v>0</v>
      </c>
      <c r="H114" s="246">
        <v>0</v>
      </c>
      <c r="I114" s="246">
        <v>0</v>
      </c>
      <c r="J114" s="247">
        <f t="shared" si="13"/>
        <v>0</v>
      </c>
      <c r="K114" s="247">
        <v>0</v>
      </c>
      <c r="L114" s="248">
        <v>0</v>
      </c>
      <c r="N114" s="241">
        <v>0</v>
      </c>
      <c r="O114" s="250">
        <f t="shared" si="14"/>
        <v>0</v>
      </c>
      <c r="P114" s="45"/>
      <c r="Q114" s="45"/>
    </row>
    <row r="115" spans="1:17" s="15" customFormat="1" ht="12.75" customHeight="1" x14ac:dyDescent="0.4">
      <c r="A115" s="260" t="str">
        <f>'CONTRACT TOTAL'!A115:B115</f>
        <v>FY23 Employee Classification 38.5%</v>
      </c>
      <c r="B115" s="260"/>
      <c r="C115" s="229">
        <v>0</v>
      </c>
      <c r="D115" s="229">
        <v>0</v>
      </c>
      <c r="E115" s="233">
        <v>0</v>
      </c>
      <c r="F115" s="233">
        <v>0</v>
      </c>
      <c r="G115" s="229">
        <f>3669+282+2568</f>
        <v>6519</v>
      </c>
      <c r="H115" s="229">
        <f>1727+2650+282+2027</f>
        <v>6686</v>
      </c>
      <c r="I115" s="229">
        <f>246890-13205</f>
        <v>233685</v>
      </c>
      <c r="J115" s="111">
        <f>E115+G115+H115+I115</f>
        <v>246890</v>
      </c>
      <c r="K115" s="111">
        <v>246890</v>
      </c>
      <c r="L115" s="112">
        <v>0</v>
      </c>
      <c r="N115" s="231">
        <v>0</v>
      </c>
      <c r="O115" s="251">
        <f t="shared" ref="O115:O119" si="15">C115-N115</f>
        <v>0</v>
      </c>
      <c r="P115" s="45"/>
      <c r="Q115" s="45"/>
    </row>
    <row r="116" spans="1:17" s="15" customFormat="1" ht="12.75" customHeight="1" x14ac:dyDescent="0.4">
      <c r="A116" s="260" t="str">
        <f>'CONTRACT TOTAL'!A116:B116</f>
        <v>FY23 Employee Classification 47.2%</v>
      </c>
      <c r="B116" s="260"/>
      <c r="C116" s="231">
        <v>0</v>
      </c>
      <c r="D116" s="231">
        <v>0</v>
      </c>
      <c r="E116" s="219">
        <v>0</v>
      </c>
      <c r="F116" s="219">
        <f>D116+'[4]Task 1-2'!F116</f>
        <v>0</v>
      </c>
      <c r="G116" s="231">
        <f>2908+1263</f>
        <v>4171</v>
      </c>
      <c r="H116" s="231">
        <f>2717+2241</f>
        <v>4958</v>
      </c>
      <c r="I116" s="231">
        <f>141853-9129</f>
        <v>132724</v>
      </c>
      <c r="J116" s="219">
        <f t="shared" si="13"/>
        <v>141853</v>
      </c>
      <c r="K116" s="219">
        <v>141853</v>
      </c>
      <c r="L116" s="113">
        <v>0</v>
      </c>
      <c r="N116" s="231">
        <v>0</v>
      </c>
      <c r="O116" s="251">
        <f t="shared" si="15"/>
        <v>0</v>
      </c>
      <c r="P116" s="45"/>
      <c r="Q116" s="45"/>
    </row>
    <row r="117" spans="1:17" s="15" customFormat="1" ht="12.75" x14ac:dyDescent="0.4">
      <c r="A117" s="260" t="str">
        <f>'CONTRACT TOTAL'!A117:B117</f>
        <v>FY23 Employee Classification 9.3%</v>
      </c>
      <c r="B117" s="260"/>
      <c r="C117" s="231">
        <v>0</v>
      </c>
      <c r="D117" s="231">
        <v>0</v>
      </c>
      <c r="E117" s="219">
        <f>C117+'[4]Task 1-2'!E117</f>
        <v>0</v>
      </c>
      <c r="F117" s="219">
        <f>D117+'[4]Task 1-2'!F117</f>
        <v>0</v>
      </c>
      <c r="G117" s="231">
        <v>0</v>
      </c>
      <c r="H117" s="231">
        <v>0</v>
      </c>
      <c r="I117" s="231">
        <v>3019</v>
      </c>
      <c r="J117" s="219">
        <f t="shared" si="13"/>
        <v>3019</v>
      </c>
      <c r="K117" s="219">
        <v>3019</v>
      </c>
      <c r="L117" s="113">
        <v>0</v>
      </c>
      <c r="N117" s="231">
        <v>0</v>
      </c>
      <c r="O117" s="251">
        <f t="shared" si="15"/>
        <v>0</v>
      </c>
      <c r="P117" s="45"/>
      <c r="Q117" s="45"/>
    </row>
    <row r="118" spans="1:17" s="15" customFormat="1" ht="12.75" customHeight="1" x14ac:dyDescent="0.4">
      <c r="A118" s="260" t="str">
        <f>'CONTRACT TOTAL'!A118:B118</f>
        <v xml:space="preserve">FY23 Employee Classification </v>
      </c>
      <c r="B118" s="260"/>
      <c r="C118" s="231">
        <v>0</v>
      </c>
      <c r="D118" s="231">
        <v>0</v>
      </c>
      <c r="E118" s="219">
        <f>C118+'[4]Task 1-2'!E118</f>
        <v>0</v>
      </c>
      <c r="F118" s="219">
        <f>D118+'[4]Task 1-2'!F118</f>
        <v>0</v>
      </c>
      <c r="G118" s="231">
        <v>0</v>
      </c>
      <c r="H118" s="231">
        <v>0</v>
      </c>
      <c r="I118" s="231">
        <v>0</v>
      </c>
      <c r="J118" s="219">
        <f t="shared" si="13"/>
        <v>0</v>
      </c>
      <c r="K118" s="219">
        <v>0</v>
      </c>
      <c r="L118" s="113">
        <v>0</v>
      </c>
      <c r="N118" s="231">
        <v>0</v>
      </c>
      <c r="O118" s="251">
        <f t="shared" si="15"/>
        <v>0</v>
      </c>
      <c r="P118" s="45"/>
      <c r="Q118" s="45"/>
    </row>
    <row r="119" spans="1:17" s="15" customFormat="1" ht="13.15" customHeight="1" thickBot="1" x14ac:dyDescent="0.45">
      <c r="A119" s="260" t="str">
        <f>'CONTRACT TOTAL'!A119:B119</f>
        <v xml:space="preserve">FY23 Employee Classification </v>
      </c>
      <c r="B119" s="260"/>
      <c r="C119" s="230">
        <v>0</v>
      </c>
      <c r="D119" s="230">
        <v>0</v>
      </c>
      <c r="E119" s="232">
        <f>C119+'[4]Task 1-2'!E119</f>
        <v>0</v>
      </c>
      <c r="F119" s="232">
        <f>D119+'[4]Task 1-2'!F119</f>
        <v>0</v>
      </c>
      <c r="G119" s="230">
        <v>0</v>
      </c>
      <c r="H119" s="230">
        <v>0</v>
      </c>
      <c r="I119" s="230">
        <v>0</v>
      </c>
      <c r="J119" s="232">
        <f t="shared" si="13"/>
        <v>0</v>
      </c>
      <c r="K119" s="232">
        <v>0</v>
      </c>
      <c r="L119" s="115">
        <v>0</v>
      </c>
      <c r="N119" s="231">
        <v>0</v>
      </c>
      <c r="O119" s="251">
        <f t="shared" si="15"/>
        <v>0</v>
      </c>
      <c r="P119" s="45"/>
      <c r="Q119" s="45"/>
    </row>
    <row r="120" spans="1:17" s="15" customFormat="1" ht="12.75" x14ac:dyDescent="0.4">
      <c r="A120" s="268" t="s">
        <v>54</v>
      </c>
      <c r="B120" s="268"/>
      <c r="C120" s="118">
        <f t="shared" ref="C120:L120" si="16">SUM(C102:C119)</f>
        <v>0</v>
      </c>
      <c r="D120" s="118">
        <f t="shared" si="16"/>
        <v>0</v>
      </c>
      <c r="E120" s="118">
        <f t="shared" si="16"/>
        <v>0</v>
      </c>
      <c r="F120" s="118">
        <f t="shared" si="16"/>
        <v>0</v>
      </c>
      <c r="G120" s="118">
        <f t="shared" si="16"/>
        <v>10690</v>
      </c>
      <c r="H120" s="118">
        <f t="shared" si="16"/>
        <v>11644</v>
      </c>
      <c r="I120" s="118">
        <f t="shared" si="16"/>
        <v>369428</v>
      </c>
      <c r="J120" s="118">
        <f t="shared" si="16"/>
        <v>391762</v>
      </c>
      <c r="K120" s="118">
        <f t="shared" si="16"/>
        <v>391762</v>
      </c>
      <c r="L120" s="118">
        <f t="shared" si="16"/>
        <v>0</v>
      </c>
      <c r="N120" s="118">
        <f t="shared" ref="N120" si="17">SUM(N102:N119)</f>
        <v>0</v>
      </c>
      <c r="O120" s="118">
        <f>SUM(O102:O114)</f>
        <v>0</v>
      </c>
    </row>
    <row r="121" spans="1:17" s="15" customFormat="1" ht="12.75" x14ac:dyDescent="0.4">
      <c r="A121" s="267"/>
      <c r="B121" s="267"/>
      <c r="C121" s="234"/>
      <c r="D121" s="234"/>
      <c r="E121" s="234"/>
      <c r="F121" s="234"/>
      <c r="G121" s="234"/>
      <c r="H121" s="234"/>
      <c r="I121" s="234"/>
      <c r="J121" s="234"/>
      <c r="K121" s="234"/>
      <c r="L121" s="234"/>
      <c r="N121" s="234"/>
      <c r="O121" s="14"/>
    </row>
    <row r="122" spans="1:17" s="15" customFormat="1" x14ac:dyDescent="0.4">
      <c r="A122" s="266" t="s">
        <v>57</v>
      </c>
      <c r="B122" s="266"/>
      <c r="C122" s="224">
        <f t="shared" ref="C122:L122" si="18">C78+C99+C120</f>
        <v>0</v>
      </c>
      <c r="D122" s="224">
        <f t="shared" si="18"/>
        <v>0</v>
      </c>
      <c r="E122" s="224">
        <f t="shared" si="18"/>
        <v>0</v>
      </c>
      <c r="F122" s="224">
        <f t="shared" si="18"/>
        <v>0</v>
      </c>
      <c r="G122" s="224">
        <f t="shared" si="18"/>
        <v>36458</v>
      </c>
      <c r="H122" s="224">
        <f t="shared" si="18"/>
        <v>39515</v>
      </c>
      <c r="I122" s="224">
        <f t="shared" si="18"/>
        <v>1290059</v>
      </c>
      <c r="J122" s="224">
        <f t="shared" si="18"/>
        <v>1366032</v>
      </c>
      <c r="K122" s="224">
        <f t="shared" si="18"/>
        <v>1366032</v>
      </c>
      <c r="L122" s="224">
        <f t="shared" si="18"/>
        <v>0</v>
      </c>
      <c r="N122" s="224">
        <f t="shared" ref="N122" si="19">N78+N99+N120</f>
        <v>0</v>
      </c>
      <c r="O122" s="224">
        <f>O78+O99+O120</f>
        <v>0</v>
      </c>
      <c r="Q122" s="29"/>
    </row>
    <row r="123" spans="1:17" s="15" customFormat="1" ht="12.75" x14ac:dyDescent="0.4">
      <c r="A123" s="267"/>
      <c r="B123" s="267"/>
      <c r="C123" s="234"/>
      <c r="D123" s="234"/>
      <c r="E123" s="234"/>
      <c r="F123" s="234"/>
      <c r="G123" s="234"/>
      <c r="H123" s="234"/>
      <c r="I123" s="234"/>
      <c r="J123" s="234"/>
      <c r="K123" s="234"/>
      <c r="L123" s="234"/>
      <c r="N123" s="234"/>
      <c r="O123" s="14"/>
    </row>
    <row r="124" spans="1:17" s="15" customFormat="1" x14ac:dyDescent="0.4">
      <c r="A124" s="265" t="s">
        <v>55</v>
      </c>
      <c r="B124" s="265"/>
      <c r="C124" s="234"/>
      <c r="D124" s="234"/>
      <c r="E124" s="234"/>
      <c r="F124" s="234"/>
      <c r="G124" s="234"/>
      <c r="H124" s="234"/>
      <c r="I124" s="234"/>
      <c r="J124" s="234"/>
      <c r="K124" s="234"/>
      <c r="L124" s="234"/>
      <c r="N124" s="234"/>
      <c r="O124" s="53"/>
    </row>
    <row r="125" spans="1:17" s="15" customFormat="1" ht="12.75" x14ac:dyDescent="0.4">
      <c r="A125" s="260" t="str">
        <f>'CONTRACT TOTAL'!A125:B125</f>
        <v>Travel</v>
      </c>
      <c r="B125" s="260"/>
      <c r="C125" s="231">
        <v>0</v>
      </c>
      <c r="D125" s="231">
        <v>0</v>
      </c>
      <c r="E125" s="219">
        <v>0</v>
      </c>
      <c r="F125" s="219">
        <v>0</v>
      </c>
      <c r="G125" s="258">
        <v>1150</v>
      </c>
      <c r="H125" s="258">
        <v>0</v>
      </c>
      <c r="I125" s="231">
        <f>24178-1150</f>
        <v>23028</v>
      </c>
      <c r="J125" s="219">
        <f t="shared" ref="J125:J130" si="20">E125+G125+H125+I125</f>
        <v>24178</v>
      </c>
      <c r="K125" s="219">
        <v>24178</v>
      </c>
      <c r="L125" s="219">
        <v>0</v>
      </c>
      <c r="N125" s="231">
        <v>0</v>
      </c>
      <c r="O125" s="18">
        <f t="shared" ref="O125:O130" si="21">C125-N125</f>
        <v>0</v>
      </c>
      <c r="P125" s="46"/>
    </row>
    <row r="126" spans="1:17" s="15" customFormat="1" ht="12.75" x14ac:dyDescent="0.4">
      <c r="A126" s="260" t="str">
        <f>'CONTRACT TOTAL'!A126:B126</f>
        <v>Equipment</v>
      </c>
      <c r="B126" s="260"/>
      <c r="C126" s="231">
        <v>0</v>
      </c>
      <c r="D126" s="231">
        <v>0</v>
      </c>
      <c r="E126" s="219">
        <v>0</v>
      </c>
      <c r="F126" s="219">
        <v>0</v>
      </c>
      <c r="G126" s="258">
        <v>46000</v>
      </c>
      <c r="H126" s="258">
        <v>0</v>
      </c>
      <c r="I126" s="231">
        <v>0</v>
      </c>
      <c r="J126" s="219">
        <f t="shared" si="20"/>
        <v>46000</v>
      </c>
      <c r="K126" s="219">
        <v>0</v>
      </c>
      <c r="L126" s="219">
        <v>0</v>
      </c>
      <c r="N126" s="231">
        <v>0</v>
      </c>
      <c r="O126" s="18">
        <f t="shared" si="21"/>
        <v>0</v>
      </c>
      <c r="P126" s="46"/>
    </row>
    <row r="127" spans="1:17" s="15" customFormat="1" ht="12.75" x14ac:dyDescent="0.4">
      <c r="A127" s="260" t="str">
        <f>'CONTRACT TOTAL'!A127:B127</f>
        <v>Materials</v>
      </c>
      <c r="B127" s="260"/>
      <c r="C127" s="231">
        <v>0</v>
      </c>
      <c r="D127" s="231">
        <v>0</v>
      </c>
      <c r="E127" s="219">
        <v>0</v>
      </c>
      <c r="F127" s="219">
        <v>0</v>
      </c>
      <c r="G127" s="258">
        <v>5000</v>
      </c>
      <c r="H127" s="258">
        <v>5000</v>
      </c>
      <c r="I127" s="231">
        <f>364280-10000</f>
        <v>354280</v>
      </c>
      <c r="J127" s="219">
        <f t="shared" si="20"/>
        <v>364280</v>
      </c>
      <c r="K127" s="219">
        <v>364280</v>
      </c>
      <c r="L127" s="219">
        <v>0</v>
      </c>
      <c r="N127" s="231">
        <v>0</v>
      </c>
      <c r="O127" s="18">
        <f t="shared" si="21"/>
        <v>0</v>
      </c>
      <c r="P127" s="46"/>
      <c r="Q127" s="29"/>
    </row>
    <row r="128" spans="1:17" s="15" customFormat="1" ht="12.75" x14ac:dyDescent="0.4">
      <c r="A128" s="260" t="str">
        <f>'CONTRACT TOTAL'!A128:B128</f>
        <v>Subcontracts</v>
      </c>
      <c r="B128" s="260"/>
      <c r="C128" s="231">
        <v>0</v>
      </c>
      <c r="D128" s="231">
        <v>0</v>
      </c>
      <c r="E128" s="219">
        <v>0</v>
      </c>
      <c r="F128" s="219">
        <v>0</v>
      </c>
      <c r="G128" s="258">
        <v>100000</v>
      </c>
      <c r="H128" s="258">
        <v>100000</v>
      </c>
      <c r="I128" s="231">
        <v>0</v>
      </c>
      <c r="J128" s="219">
        <f t="shared" si="20"/>
        <v>200000</v>
      </c>
      <c r="K128" s="219">
        <v>5400</v>
      </c>
      <c r="L128" s="219">
        <v>0</v>
      </c>
      <c r="N128" s="231">
        <v>0</v>
      </c>
      <c r="O128" s="18">
        <f t="shared" si="21"/>
        <v>0</v>
      </c>
      <c r="P128" s="46"/>
      <c r="Q128" s="29"/>
    </row>
    <row r="129" spans="1:19" s="15" customFormat="1" ht="12.75" x14ac:dyDescent="0.4">
      <c r="A129" s="260" t="str">
        <f>'CONTRACT TOTAL'!A129:B129</f>
        <v>Miscellaneous</v>
      </c>
      <c r="B129" s="260"/>
      <c r="C129" s="231">
        <v>0</v>
      </c>
      <c r="D129" s="231">
        <v>0</v>
      </c>
      <c r="E129" s="219">
        <v>0</v>
      </c>
      <c r="F129" s="219">
        <v>0</v>
      </c>
      <c r="G129" s="258">
        <v>10000</v>
      </c>
      <c r="H129" s="258">
        <v>10000</v>
      </c>
      <c r="I129" s="231">
        <v>424758.19</v>
      </c>
      <c r="J129" s="219">
        <f t="shared" si="20"/>
        <v>444758.19</v>
      </c>
      <c r="K129" s="219">
        <v>608026</v>
      </c>
      <c r="L129" s="219">
        <v>0</v>
      </c>
      <c r="N129" s="231">
        <v>0</v>
      </c>
      <c r="O129" s="18">
        <f t="shared" si="21"/>
        <v>0</v>
      </c>
      <c r="P129" s="46"/>
      <c r="Q129" s="29"/>
    </row>
    <row r="130" spans="1:19" s="15" customFormat="1" ht="12.75" x14ac:dyDescent="0.4">
      <c r="A130" s="260" t="str">
        <f>'CONTRACT TOTAL'!A130:B130</f>
        <v>Utilities</v>
      </c>
      <c r="B130" s="260"/>
      <c r="C130" s="231">
        <v>0</v>
      </c>
      <c r="D130" s="231">
        <v>0</v>
      </c>
      <c r="E130" s="219">
        <v>0</v>
      </c>
      <c r="F130" s="219">
        <v>0</v>
      </c>
      <c r="G130" s="258">
        <v>20000</v>
      </c>
      <c r="H130" s="258">
        <v>50000</v>
      </c>
      <c r="I130" s="231">
        <f>748323-70000-(200000-5400)-46000+209963</f>
        <v>647686</v>
      </c>
      <c r="J130" s="219">
        <f t="shared" si="20"/>
        <v>717686</v>
      </c>
      <c r="K130" s="219">
        <v>748323</v>
      </c>
      <c r="L130" s="219">
        <v>0</v>
      </c>
      <c r="N130" s="231">
        <v>0</v>
      </c>
      <c r="O130" s="18">
        <f t="shared" si="21"/>
        <v>0</v>
      </c>
      <c r="P130" s="46"/>
      <c r="Q130" s="29"/>
      <c r="R130" s="29"/>
      <c r="S130" s="29"/>
    </row>
    <row r="131" spans="1:19" s="15" customFormat="1" x14ac:dyDescent="0.4">
      <c r="A131" s="266" t="s">
        <v>56</v>
      </c>
      <c r="B131" s="266"/>
      <c r="C131" s="224">
        <f>SUM(C125:C130)</f>
        <v>0</v>
      </c>
      <c r="D131" s="224">
        <f t="shared" ref="D131:L131" si="22">SUM(D125:D130)</f>
        <v>0</v>
      </c>
      <c r="E131" s="118">
        <f t="shared" si="22"/>
        <v>0</v>
      </c>
      <c r="F131" s="118">
        <f t="shared" si="22"/>
        <v>0</v>
      </c>
      <c r="G131" s="224">
        <f>SUM(G125:G130)</f>
        <v>182150</v>
      </c>
      <c r="H131" s="224">
        <f>SUM(H125:H130)</f>
        <v>165000</v>
      </c>
      <c r="I131" s="224">
        <f t="shared" si="22"/>
        <v>1449752.19</v>
      </c>
      <c r="J131" s="224">
        <f t="shared" si="22"/>
        <v>1796902.19</v>
      </c>
      <c r="K131" s="224">
        <f t="shared" si="22"/>
        <v>1750207</v>
      </c>
      <c r="L131" s="224">
        <f t="shared" si="22"/>
        <v>0</v>
      </c>
      <c r="N131" s="224">
        <f>SUM(N125:N130)</f>
        <v>0</v>
      </c>
      <c r="O131" s="224">
        <f>SUM(O125:O130)</f>
        <v>0</v>
      </c>
      <c r="Q131" s="29"/>
    </row>
    <row r="132" spans="1:19" s="16" customFormat="1" ht="12.75" x14ac:dyDescent="0.4">
      <c r="A132" s="368"/>
      <c r="B132" s="369"/>
      <c r="C132" s="72"/>
      <c r="D132" s="174"/>
      <c r="E132" s="72"/>
      <c r="F132" s="174"/>
      <c r="G132" s="174"/>
      <c r="H132" s="174"/>
      <c r="I132" s="174"/>
      <c r="J132" s="219"/>
      <c r="K132" s="219"/>
      <c r="L132" s="219"/>
      <c r="N132" s="174"/>
      <c r="O132" s="46"/>
      <c r="Q132" s="29"/>
    </row>
    <row r="133" spans="1:19" s="15" customFormat="1" x14ac:dyDescent="0.4">
      <c r="A133" s="266" t="s">
        <v>58</v>
      </c>
      <c r="B133" s="266"/>
      <c r="C133" s="224">
        <f>C122+C131</f>
        <v>0</v>
      </c>
      <c r="D133" s="224">
        <f t="shared" ref="D133:J133" si="23">D122+D131</f>
        <v>0</v>
      </c>
      <c r="E133" s="224">
        <f t="shared" si="23"/>
        <v>0</v>
      </c>
      <c r="F133" s="224">
        <f t="shared" si="23"/>
        <v>0</v>
      </c>
      <c r="G133" s="224">
        <f t="shared" si="23"/>
        <v>218608</v>
      </c>
      <c r="H133" s="224">
        <f t="shared" si="23"/>
        <v>204515</v>
      </c>
      <c r="I133" s="224">
        <f t="shared" si="23"/>
        <v>2739811.19</v>
      </c>
      <c r="J133" s="91">
        <f t="shared" si="23"/>
        <v>3162934.19</v>
      </c>
      <c r="K133" s="91">
        <f>K122+K131</f>
        <v>3116239</v>
      </c>
      <c r="L133" s="91">
        <f>L122+L131</f>
        <v>0</v>
      </c>
      <c r="N133" s="224">
        <f t="shared" ref="N133" si="24">N122+N131</f>
        <v>0</v>
      </c>
      <c r="O133" s="224">
        <f>O122+O131</f>
        <v>0</v>
      </c>
      <c r="Q133" s="29"/>
    </row>
    <row r="134" spans="1:19" s="15" customFormat="1" x14ac:dyDescent="0.4">
      <c r="A134" s="266" t="s">
        <v>44</v>
      </c>
      <c r="B134" s="266"/>
      <c r="C134" s="224">
        <v>0</v>
      </c>
      <c r="D134" s="225">
        <v>0</v>
      </c>
      <c r="E134" s="225">
        <v>0</v>
      </c>
      <c r="F134" s="225">
        <v>0</v>
      </c>
      <c r="G134" s="225">
        <v>15046</v>
      </c>
      <c r="H134" s="225">
        <v>15591</v>
      </c>
      <c r="I134" s="225">
        <v>598347.81000000006</v>
      </c>
      <c r="J134" s="224">
        <f>E134+G134+H134+I134</f>
        <v>628984.81000000006</v>
      </c>
      <c r="K134" s="91">
        <v>675680</v>
      </c>
      <c r="L134" s="91">
        <v>0</v>
      </c>
      <c r="N134" s="225">
        <v>0</v>
      </c>
      <c r="O134" s="224">
        <f>C134-N134</f>
        <v>0</v>
      </c>
      <c r="Q134" s="29"/>
    </row>
    <row r="135" spans="1:19" s="15" customFormat="1" ht="12.75" x14ac:dyDescent="0.3">
      <c r="A135" s="263" t="s">
        <v>65</v>
      </c>
      <c r="B135" s="263"/>
      <c r="C135" s="92">
        <f>(C122+C125+C127+C129)*0.286</f>
        <v>0</v>
      </c>
      <c r="D135" s="92">
        <f t="shared" ref="D135:J135" si="25">(D122+D125+D127+D129)*0.286</f>
        <v>0</v>
      </c>
      <c r="E135" s="92">
        <f t="shared" si="25"/>
        <v>0</v>
      </c>
      <c r="F135" s="92">
        <f t="shared" si="25"/>
        <v>0</v>
      </c>
      <c r="G135" s="92">
        <f t="shared" si="25"/>
        <v>15045.887999999999</v>
      </c>
      <c r="H135" s="92">
        <f t="shared" si="25"/>
        <v>15591.289999999999</v>
      </c>
      <c r="I135" s="92">
        <f t="shared" si="25"/>
        <v>598347.80433999992</v>
      </c>
      <c r="J135" s="92">
        <f t="shared" si="25"/>
        <v>628984.98233999999</v>
      </c>
      <c r="K135" s="92">
        <f>(K122+K125+K127+K129)*0.286</f>
        <v>675679.576</v>
      </c>
      <c r="L135" s="92">
        <f>(L122+L125+L127+L129)*0.286</f>
        <v>0</v>
      </c>
      <c r="N135" s="92">
        <f>(N122+N125+N127+N129)*0.286</f>
        <v>0</v>
      </c>
      <c r="O135" s="220">
        <f>(O122+O125+O127+O129)*0.286</f>
        <v>0</v>
      </c>
      <c r="Q135" s="29"/>
    </row>
    <row r="136" spans="1:19" s="23" customFormat="1" x14ac:dyDescent="0.4">
      <c r="A136" s="264" t="s">
        <v>43</v>
      </c>
      <c r="B136" s="264"/>
      <c r="C136" s="162">
        <f>C133+C134</f>
        <v>0</v>
      </c>
      <c r="D136" s="162">
        <f t="shared" ref="D136:L136" si="26">D133+D134</f>
        <v>0</v>
      </c>
      <c r="E136" s="162">
        <f t="shared" si="26"/>
        <v>0</v>
      </c>
      <c r="F136" s="162">
        <f t="shared" si="26"/>
        <v>0</v>
      </c>
      <c r="G136" s="162">
        <f t="shared" si="26"/>
        <v>233654</v>
      </c>
      <c r="H136" s="162">
        <f t="shared" si="26"/>
        <v>220106</v>
      </c>
      <c r="I136" s="162">
        <f t="shared" si="26"/>
        <v>3338159</v>
      </c>
      <c r="J136" s="162">
        <f t="shared" si="26"/>
        <v>3791919</v>
      </c>
      <c r="K136" s="162">
        <f t="shared" si="26"/>
        <v>3791919</v>
      </c>
      <c r="L136" s="162">
        <f t="shared" si="26"/>
        <v>0</v>
      </c>
      <c r="N136" s="162">
        <f>N133+N134</f>
        <v>0</v>
      </c>
      <c r="O136" s="97">
        <f>O133+O134</f>
        <v>0</v>
      </c>
      <c r="P136" s="47"/>
      <c r="Q136" s="29"/>
    </row>
    <row r="137" spans="1:19" ht="15" x14ac:dyDescent="0.4">
      <c r="A137" s="370"/>
      <c r="B137" s="371"/>
      <c r="C137" s="371"/>
      <c r="D137" s="371"/>
      <c r="E137" s="371"/>
      <c r="F137" s="371"/>
      <c r="G137" s="371"/>
      <c r="H137" s="371"/>
      <c r="I137" s="371"/>
      <c r="J137" s="371"/>
      <c r="K137" s="371"/>
      <c r="L137" s="372"/>
    </row>
    <row r="138" spans="1:19" x14ac:dyDescent="0.3">
      <c r="A138" s="261" t="s">
        <v>28</v>
      </c>
      <c r="B138" s="262"/>
      <c r="C138" s="262"/>
      <c r="D138" s="3"/>
      <c r="E138" s="3"/>
      <c r="F138" s="3"/>
      <c r="G138" s="4" t="s">
        <v>29</v>
      </c>
      <c r="H138" s="3"/>
      <c r="I138" s="3"/>
      <c r="J138" s="3"/>
      <c r="K138" s="3"/>
      <c r="L138" s="2"/>
      <c r="Q138" s="193"/>
    </row>
    <row r="139" spans="1:19" x14ac:dyDescent="0.4">
      <c r="A139" s="192" t="s">
        <v>22</v>
      </c>
      <c r="K139" s="193"/>
      <c r="L139" s="84"/>
      <c r="Q139" s="200"/>
    </row>
    <row r="140" spans="1:19" x14ac:dyDescent="0.4">
      <c r="B140" s="44"/>
      <c r="C140" s="44"/>
      <c r="D140" s="44"/>
      <c r="K140" s="193"/>
    </row>
    <row r="141" spans="1:19" s="44" customFormat="1" x14ac:dyDescent="0.4">
      <c r="E141" s="75"/>
      <c r="J141" s="48"/>
      <c r="K141" s="48"/>
      <c r="M141" s="48"/>
    </row>
    <row r="142" spans="1:19" s="44" customFormat="1" x14ac:dyDescent="0.4">
      <c r="A142" s="33"/>
      <c r="B142" s="33"/>
      <c r="C142" s="137"/>
      <c r="D142" s="138"/>
      <c r="E142" s="48"/>
      <c r="H142" s="48"/>
      <c r="J142" s="75"/>
      <c r="K142" s="48"/>
    </row>
    <row r="143" spans="1:19" s="44" customFormat="1" x14ac:dyDescent="0.4">
      <c r="A143" s="33"/>
      <c r="B143" s="33"/>
      <c r="C143" s="139"/>
      <c r="D143" s="138"/>
      <c r="E143" s="48"/>
      <c r="F143" s="48"/>
      <c r="H143" s="185"/>
      <c r="I143" s="48"/>
      <c r="J143" s="151"/>
      <c r="K143" s="213"/>
      <c r="L143" s="152"/>
    </row>
    <row r="144" spans="1:19" s="44" customFormat="1" x14ac:dyDescent="0.4">
      <c r="A144" s="33"/>
      <c r="C144" s="137"/>
      <c r="D144" s="138"/>
      <c r="E144" s="48"/>
      <c r="F144" s="49"/>
      <c r="H144" s="48"/>
      <c r="I144" s="48"/>
      <c r="J144" s="49"/>
      <c r="K144" s="49"/>
      <c r="L144" s="152"/>
    </row>
    <row r="145" spans="1:11" s="44" customFormat="1" x14ac:dyDescent="0.4">
      <c r="A145" s="33"/>
      <c r="C145" s="137"/>
      <c r="D145" s="138"/>
      <c r="E145" s="48"/>
      <c r="F145" s="49"/>
      <c r="H145" s="48"/>
      <c r="I145" s="48"/>
      <c r="J145" s="48"/>
      <c r="K145" s="48"/>
    </row>
    <row r="146" spans="1:11" s="44" customFormat="1" x14ac:dyDescent="0.4">
      <c r="A146" s="33"/>
      <c r="C146" s="49"/>
      <c r="D146" s="33"/>
      <c r="E146" s="48"/>
      <c r="F146" s="49"/>
      <c r="J146" s="48"/>
    </row>
    <row r="147" spans="1:11" s="44" customFormat="1" x14ac:dyDescent="0.4">
      <c r="A147" s="33"/>
      <c r="C147" s="49"/>
      <c r="D147" s="33"/>
      <c r="F147" s="49"/>
    </row>
    <row r="148" spans="1:11" s="44" customFormat="1" x14ac:dyDescent="0.4">
      <c r="A148" s="33"/>
      <c r="C148" s="49"/>
      <c r="D148" s="33"/>
      <c r="F148" s="49"/>
    </row>
    <row r="149" spans="1:11" s="44" customFormat="1" x14ac:dyDescent="0.4">
      <c r="A149" s="33"/>
      <c r="C149" s="49"/>
      <c r="F149" s="49"/>
    </row>
    <row r="150" spans="1:11" s="44" customFormat="1" x14ac:dyDescent="0.4">
      <c r="A150" s="33"/>
      <c r="C150" s="49"/>
      <c r="F150" s="48"/>
      <c r="G150" s="48"/>
      <c r="H150" s="48"/>
      <c r="I150" s="75"/>
      <c r="J150" s="48"/>
    </row>
    <row r="151" spans="1:11" s="44" customFormat="1" x14ac:dyDescent="0.4">
      <c r="A151" s="33"/>
      <c r="C151" s="49"/>
      <c r="F151" s="48"/>
      <c r="G151" s="48"/>
      <c r="H151" s="48"/>
      <c r="I151" s="75"/>
      <c r="J151" s="48"/>
    </row>
    <row r="152" spans="1:11" s="44" customFormat="1" x14ac:dyDescent="0.4">
      <c r="A152" s="33"/>
      <c r="C152" s="50"/>
      <c r="F152" s="48"/>
      <c r="G152" s="50"/>
      <c r="H152" s="48"/>
      <c r="I152" s="75"/>
      <c r="J152" s="48"/>
    </row>
    <row r="153" spans="1:11" s="44" customFormat="1" x14ac:dyDescent="0.4">
      <c r="A153" s="33"/>
      <c r="F153" s="48"/>
      <c r="G153" s="48"/>
      <c r="H153" s="48"/>
      <c r="I153" s="75"/>
      <c r="J153" s="48"/>
    </row>
    <row r="154" spans="1:11" s="44" customFormat="1" x14ac:dyDescent="0.4">
      <c r="A154" s="33"/>
      <c r="C154" s="48"/>
      <c r="F154" s="48"/>
      <c r="G154" s="48"/>
      <c r="H154" s="48"/>
      <c r="I154" s="75"/>
      <c r="J154" s="48"/>
    </row>
    <row r="155" spans="1:11" s="44" customFormat="1" x14ac:dyDescent="0.4">
      <c r="A155" s="33"/>
      <c r="F155" s="48"/>
      <c r="G155" s="48"/>
      <c r="H155" s="48"/>
      <c r="I155" s="75"/>
      <c r="J155" s="48"/>
    </row>
    <row r="156" spans="1:11" s="44" customFormat="1" x14ac:dyDescent="0.4">
      <c r="C156" s="48"/>
      <c r="F156" s="48"/>
      <c r="G156" s="48"/>
      <c r="H156" s="48"/>
      <c r="I156" s="75"/>
      <c r="J156" s="48"/>
    </row>
    <row r="157" spans="1:11" s="44" customFormat="1" x14ac:dyDescent="0.4">
      <c r="F157" s="48"/>
      <c r="G157" s="48"/>
      <c r="H157" s="48"/>
      <c r="I157" s="75"/>
      <c r="J157" s="48"/>
    </row>
    <row r="158" spans="1:11" s="44" customFormat="1" x14ac:dyDescent="0.4">
      <c r="F158" s="48"/>
      <c r="G158" s="48"/>
      <c r="H158" s="48"/>
      <c r="I158" s="75"/>
      <c r="J158" s="48"/>
    </row>
    <row r="159" spans="1:11" s="44" customFormat="1" x14ac:dyDescent="0.4">
      <c r="F159" s="48"/>
      <c r="G159" s="48"/>
      <c r="H159" s="48"/>
      <c r="I159" s="75"/>
      <c r="J159" s="48"/>
    </row>
    <row r="160" spans="1:11" s="44" customFormat="1" x14ac:dyDescent="0.4">
      <c r="F160" s="75"/>
      <c r="G160" s="75"/>
      <c r="H160" s="75"/>
      <c r="I160" s="48"/>
      <c r="J160" s="48"/>
    </row>
    <row r="161" spans="2:4" s="44" customFormat="1" x14ac:dyDescent="0.4"/>
    <row r="162" spans="2:4" s="44" customFormat="1" x14ac:dyDescent="0.4"/>
    <row r="163" spans="2:4" s="44" customFormat="1" x14ac:dyDescent="0.4"/>
    <row r="164" spans="2:4" s="44" customFormat="1" x14ac:dyDescent="0.4"/>
    <row r="165" spans="2:4" s="44" customFormat="1" x14ac:dyDescent="0.4"/>
    <row r="166" spans="2:4" s="44" customFormat="1" x14ac:dyDescent="0.4"/>
    <row r="167" spans="2:4" s="44" customFormat="1" x14ac:dyDescent="0.4"/>
    <row r="168" spans="2:4" s="44" customFormat="1" x14ac:dyDescent="0.4"/>
    <row r="169" spans="2:4" x14ac:dyDescent="0.4">
      <c r="B169" s="44"/>
      <c r="C169" s="44"/>
      <c r="D169" s="44"/>
    </row>
  </sheetData>
  <mergeCells count="161">
    <mergeCell ref="A2:A3"/>
    <mergeCell ref="B2:B3"/>
    <mergeCell ref="C2:G3"/>
    <mergeCell ref="H2:I3"/>
    <mergeCell ref="J2:L2"/>
    <mergeCell ref="J3:L3"/>
    <mergeCell ref="E9:H9"/>
    <mergeCell ref="J9:L9"/>
    <mergeCell ref="A4:D4"/>
    <mergeCell ref="E4:I4"/>
    <mergeCell ref="J4:L4"/>
    <mergeCell ref="A5:D6"/>
    <mergeCell ref="E5:I6"/>
    <mergeCell ref="J5:K5"/>
    <mergeCell ref="J6:K6"/>
    <mergeCell ref="L12:L16"/>
    <mergeCell ref="C13:D13"/>
    <mergeCell ref="E13:F13"/>
    <mergeCell ref="G13:H13"/>
    <mergeCell ref="I13:I16"/>
    <mergeCell ref="J14:J16"/>
    <mergeCell ref="K14:K16"/>
    <mergeCell ref="B10:D11"/>
    <mergeCell ref="E10:H11"/>
    <mergeCell ref="I10:I11"/>
    <mergeCell ref="J10:K10"/>
    <mergeCell ref="J11:K11"/>
    <mergeCell ref="A12:B16"/>
    <mergeCell ref="C12:F12"/>
    <mergeCell ref="G12:I12"/>
    <mergeCell ref="J12:K13"/>
    <mergeCell ref="A7:A11"/>
    <mergeCell ref="B7:D7"/>
    <mergeCell ref="E7:I7"/>
    <mergeCell ref="J7:L7"/>
    <mergeCell ref="B8:D8"/>
    <mergeCell ref="E8:I8"/>
    <mergeCell ref="J8:L8"/>
    <mergeCell ref="B9:D9"/>
    <mergeCell ref="A23:B23"/>
    <mergeCell ref="A24:B24"/>
    <mergeCell ref="A25:B25"/>
    <mergeCell ref="A26:B26"/>
    <mergeCell ref="A27:B27"/>
    <mergeCell ref="A28:B28"/>
    <mergeCell ref="A17:B17"/>
    <mergeCell ref="A18:B18"/>
    <mergeCell ref="A19:B19"/>
    <mergeCell ref="A20:B20"/>
    <mergeCell ref="A21:B21"/>
    <mergeCell ref="A22:B22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47:B47"/>
    <mergeCell ref="A48:B48"/>
    <mergeCell ref="A49:B49"/>
    <mergeCell ref="A50:B50"/>
    <mergeCell ref="A51:B51"/>
    <mergeCell ref="A52:B52"/>
    <mergeCell ref="A41:B41"/>
    <mergeCell ref="A42:B42"/>
    <mergeCell ref="A43:B43"/>
    <mergeCell ref="A44:B44"/>
    <mergeCell ref="A45:B45"/>
    <mergeCell ref="A46:B46"/>
    <mergeCell ref="A59:B59"/>
    <mergeCell ref="A60:B60"/>
    <mergeCell ref="A61:B61"/>
    <mergeCell ref="A62:B62"/>
    <mergeCell ref="A63:B63"/>
    <mergeCell ref="A64:B64"/>
    <mergeCell ref="A53:B53"/>
    <mergeCell ref="A54:B54"/>
    <mergeCell ref="A55:B55"/>
    <mergeCell ref="A56:B56"/>
    <mergeCell ref="A57:B57"/>
    <mergeCell ref="A58:B58"/>
    <mergeCell ref="A71:B71"/>
    <mergeCell ref="A72:B72"/>
    <mergeCell ref="A73:B73"/>
    <mergeCell ref="A74:B74"/>
    <mergeCell ref="A75:B75"/>
    <mergeCell ref="A76:B76"/>
    <mergeCell ref="A65:B65"/>
    <mergeCell ref="A66:B66"/>
    <mergeCell ref="A67:B67"/>
    <mergeCell ref="A68:B68"/>
    <mergeCell ref="A69:B69"/>
    <mergeCell ref="A70:B70"/>
    <mergeCell ref="A83:B83"/>
    <mergeCell ref="A84:B84"/>
    <mergeCell ref="A85:B85"/>
    <mergeCell ref="A86:B86"/>
    <mergeCell ref="A87:B87"/>
    <mergeCell ref="A88:B88"/>
    <mergeCell ref="A77:B77"/>
    <mergeCell ref="A78:B78"/>
    <mergeCell ref="A79:B79"/>
    <mergeCell ref="A80:B80"/>
    <mergeCell ref="A81:B81"/>
    <mergeCell ref="A82:B82"/>
    <mergeCell ref="A101:B101"/>
    <mergeCell ref="A95:B95"/>
    <mergeCell ref="A96:B96"/>
    <mergeCell ref="A97:B97"/>
    <mergeCell ref="A98:B98"/>
    <mergeCell ref="A99:B99"/>
    <mergeCell ref="A100:B100"/>
    <mergeCell ref="A89:B89"/>
    <mergeCell ref="A90:B90"/>
    <mergeCell ref="A91:B91"/>
    <mergeCell ref="A92:B92"/>
    <mergeCell ref="A93:B93"/>
    <mergeCell ref="A94:B94"/>
    <mergeCell ref="A113:B113"/>
    <mergeCell ref="A114:B114"/>
    <mergeCell ref="A115:B115"/>
    <mergeCell ref="A116:B116"/>
    <mergeCell ref="A117:B117"/>
    <mergeCell ref="A118:B118"/>
    <mergeCell ref="A102:B102"/>
    <mergeCell ref="A107:B107"/>
    <mergeCell ref="A108:B108"/>
    <mergeCell ref="A109:B109"/>
    <mergeCell ref="A110:B110"/>
    <mergeCell ref="A111:B111"/>
    <mergeCell ref="A112:B112"/>
    <mergeCell ref="A137:L137"/>
    <mergeCell ref="A138:C138"/>
    <mergeCell ref="A106:B106"/>
    <mergeCell ref="A105:B105"/>
    <mergeCell ref="A104:B104"/>
    <mergeCell ref="A103:B103"/>
    <mergeCell ref="A131:B131"/>
    <mergeCell ref="A132:B132"/>
    <mergeCell ref="A133:B133"/>
    <mergeCell ref="A134:B134"/>
    <mergeCell ref="A135:B135"/>
    <mergeCell ref="A136:B136"/>
    <mergeCell ref="A125:B125"/>
    <mergeCell ref="A126:B126"/>
    <mergeCell ref="A127:B127"/>
    <mergeCell ref="A128:B128"/>
    <mergeCell ref="A129:B129"/>
    <mergeCell ref="A130:B130"/>
    <mergeCell ref="A119:B119"/>
    <mergeCell ref="A120:B120"/>
    <mergeCell ref="A121:B121"/>
    <mergeCell ref="A122:B122"/>
    <mergeCell ref="A123:B123"/>
    <mergeCell ref="A124:B124"/>
  </mergeCells>
  <pageMargins left="0.25" right="0.25" top="0.75" bottom="0.75" header="0.3" footer="0.3"/>
  <pageSetup paperSize="5" scale="85" fitToHeight="0" orientation="landscape" horizontalDpi="1200" verticalDpi="1200" r:id="rId1"/>
  <headerFooter>
    <oddHeader>&amp;RPAGE &amp;P OF PAGES &amp;N</oddHeader>
    <oddFooter>&amp;A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2060"/>
    <pageSetUpPr fitToPage="1"/>
  </sheetPr>
  <dimension ref="A1:S148"/>
  <sheetViews>
    <sheetView workbookViewId="0">
      <pane xSplit="2" ySplit="16" topLeftCell="C17" activePane="bottomRight" state="frozen"/>
      <selection activeCell="I10" sqref="I10:I11"/>
      <selection pane="topRight" activeCell="I10" sqref="I10:I11"/>
      <selection pane="bottomLeft" activeCell="I10" sqref="I10:I11"/>
      <selection pane="bottomRight" activeCell="A12" sqref="A12:B16"/>
    </sheetView>
  </sheetViews>
  <sheetFormatPr defaultColWidth="9.35546875" defaultRowHeight="13.15" outlineLevelCol="1" x14ac:dyDescent="0.4"/>
  <cols>
    <col min="1" max="1" width="21.140625" style="1" customWidth="1"/>
    <col min="2" max="2" width="34.35546875" style="1" customWidth="1"/>
    <col min="3" max="3" width="17.35546875" style="1" customWidth="1"/>
    <col min="4" max="5" width="16.140625" style="1" customWidth="1"/>
    <col min="6" max="6" width="17.35546875" style="1" customWidth="1"/>
    <col min="7" max="7" width="16.140625" style="1" customWidth="1"/>
    <col min="8" max="8" width="17.35546875" style="1" customWidth="1"/>
    <col min="9" max="10" width="16.140625" style="1" customWidth="1"/>
    <col min="11" max="11" width="14.35546875" style="1" bestFit="1" customWidth="1"/>
    <col min="12" max="12" width="16.140625" style="1" customWidth="1"/>
    <col min="13" max="13" width="9.35546875" style="1"/>
    <col min="14" max="15" width="14.35546875" style="1" customWidth="1" outlineLevel="1"/>
    <col min="16" max="16" width="12" style="1" bestFit="1" customWidth="1"/>
    <col min="17" max="17" width="14.35546875" style="1" bestFit="1" customWidth="1"/>
    <col min="18" max="18" width="9.35546875" style="1"/>
    <col min="19" max="19" width="10.140625" style="1" bestFit="1" customWidth="1"/>
    <col min="20" max="16384" width="9.35546875" style="1"/>
  </cols>
  <sheetData>
    <row r="1" spans="1:17" s="7" customFormat="1" ht="12" customHeight="1" x14ac:dyDescent="0.4">
      <c r="I1" s="11"/>
      <c r="J1" s="9"/>
      <c r="K1" s="10"/>
      <c r="L1" s="8"/>
    </row>
    <row r="2" spans="1:17" ht="27.75" customHeight="1" x14ac:dyDescent="0.4">
      <c r="A2" s="347"/>
      <c r="B2" s="349" t="s">
        <v>32</v>
      </c>
      <c r="C2" s="351" t="s">
        <v>30</v>
      </c>
      <c r="D2" s="351"/>
      <c r="E2" s="351"/>
      <c r="F2" s="351"/>
      <c r="G2" s="351"/>
      <c r="H2" s="353" t="s">
        <v>0</v>
      </c>
      <c r="I2" s="354"/>
      <c r="J2" s="296" t="s">
        <v>23</v>
      </c>
      <c r="K2" s="297"/>
      <c r="L2" s="298"/>
    </row>
    <row r="3" spans="1:17" ht="27.75" customHeight="1" x14ac:dyDescent="0.4">
      <c r="A3" s="348"/>
      <c r="B3" s="350"/>
      <c r="C3" s="352"/>
      <c r="D3" s="352"/>
      <c r="E3" s="352"/>
      <c r="F3" s="352"/>
      <c r="G3" s="352"/>
      <c r="H3" s="355"/>
      <c r="I3" s="356"/>
      <c r="J3" s="357" t="str">
        <f>'CONTRACT TOTAL'!J3:L3</f>
        <v>09/30/2022 (22)</v>
      </c>
      <c r="K3" s="358"/>
      <c r="L3" s="359"/>
    </row>
    <row r="4" spans="1:17" ht="10.35" customHeight="1" x14ac:dyDescent="0.4">
      <c r="A4" s="296" t="s">
        <v>31</v>
      </c>
      <c r="B4" s="297"/>
      <c r="C4" s="297"/>
      <c r="D4" s="298"/>
      <c r="E4" s="296" t="s">
        <v>1</v>
      </c>
      <c r="F4" s="297"/>
      <c r="G4" s="297"/>
      <c r="H4" s="297"/>
      <c r="I4" s="298"/>
      <c r="J4" s="330" t="s">
        <v>2</v>
      </c>
      <c r="K4" s="331"/>
      <c r="L4" s="332"/>
    </row>
    <row r="5" spans="1:17" ht="9" customHeight="1" x14ac:dyDescent="0.4">
      <c r="A5" s="333" t="str">
        <f>'CONTRACT TOTAL'!A5:D6</f>
        <v>NASA/Goodard Space Flight Center, Wallops Flight Facility
NASA Contracting Officer, NAME (name@nasa.gov)</v>
      </c>
      <c r="B5" s="334"/>
      <c r="C5" s="334"/>
      <c r="D5" s="335"/>
      <c r="E5" s="282" t="str">
        <f>'CONTRACT TOTAL'!E5:I6</f>
        <v>Institutional Info</v>
      </c>
      <c r="F5" s="339"/>
      <c r="G5" s="339"/>
      <c r="H5" s="339"/>
      <c r="I5" s="339"/>
      <c r="J5" s="279" t="s">
        <v>33</v>
      </c>
      <c r="K5" s="281"/>
      <c r="L5" s="100" t="s">
        <v>34</v>
      </c>
    </row>
    <row r="6" spans="1:17" ht="25.35" customHeight="1" x14ac:dyDescent="0.55000000000000004">
      <c r="A6" s="336"/>
      <c r="B6" s="337"/>
      <c r="C6" s="337"/>
      <c r="D6" s="338"/>
      <c r="E6" s="340"/>
      <c r="F6" s="341"/>
      <c r="G6" s="341"/>
      <c r="H6" s="341"/>
      <c r="I6" s="341"/>
      <c r="J6" s="274">
        <v>137206.71</v>
      </c>
      <c r="K6" s="275"/>
      <c r="L6" s="88"/>
    </row>
    <row r="7" spans="1:17" ht="10.5" customHeight="1" x14ac:dyDescent="0.4">
      <c r="A7" s="276" t="s">
        <v>3</v>
      </c>
      <c r="B7" s="279" t="s">
        <v>4</v>
      </c>
      <c r="C7" s="280"/>
      <c r="D7" s="281"/>
      <c r="E7" s="279" t="s">
        <v>5</v>
      </c>
      <c r="F7" s="280"/>
      <c r="G7" s="280"/>
      <c r="H7" s="280"/>
      <c r="I7" s="281"/>
      <c r="J7" s="282" t="s">
        <v>35</v>
      </c>
      <c r="K7" s="283"/>
      <c r="L7" s="284"/>
    </row>
    <row r="8" spans="1:17" ht="25.5" customHeight="1" x14ac:dyDescent="0.55000000000000004">
      <c r="A8" s="277"/>
      <c r="B8" s="342" t="s">
        <v>42</v>
      </c>
      <c r="C8" s="343"/>
      <c r="D8" s="344"/>
      <c r="E8" s="342">
        <f>'CONTRACT TOTAL'!E8:I8</f>
        <v>0</v>
      </c>
      <c r="F8" s="343"/>
      <c r="G8" s="343"/>
      <c r="H8" s="343"/>
      <c r="I8" s="344"/>
      <c r="J8" s="293">
        <v>137206.71</v>
      </c>
      <c r="K8" s="294"/>
      <c r="L8" s="295"/>
      <c r="Q8" s="133"/>
    </row>
    <row r="9" spans="1:17" ht="10.5" customHeight="1" x14ac:dyDescent="0.4">
      <c r="A9" s="277"/>
      <c r="B9" s="279" t="s">
        <v>6</v>
      </c>
      <c r="C9" s="280"/>
      <c r="D9" s="281"/>
      <c r="E9" s="285" t="s">
        <v>7</v>
      </c>
      <c r="F9" s="286"/>
      <c r="G9" s="286"/>
      <c r="H9" s="286"/>
      <c r="I9" s="12" t="s">
        <v>8</v>
      </c>
      <c r="J9" s="287" t="s">
        <v>9</v>
      </c>
      <c r="K9" s="288"/>
      <c r="L9" s="289"/>
    </row>
    <row r="10" spans="1:17" ht="9" customHeight="1" x14ac:dyDescent="0.4">
      <c r="A10" s="277"/>
      <c r="B10" s="360" t="s">
        <v>115</v>
      </c>
      <c r="C10" s="361"/>
      <c r="D10" s="362"/>
      <c r="E10" s="363" t="s">
        <v>66</v>
      </c>
      <c r="F10" s="283"/>
      <c r="G10" s="283"/>
      <c r="H10" s="283"/>
      <c r="I10" s="401">
        <f>'CONTRACT TOTAL'!I10:I11</f>
        <v>44847</v>
      </c>
      <c r="J10" s="285" t="s">
        <v>10</v>
      </c>
      <c r="K10" s="320"/>
      <c r="L10" s="98" t="s">
        <v>11</v>
      </c>
    </row>
    <row r="11" spans="1:17" ht="17.100000000000001" customHeight="1" x14ac:dyDescent="0.4">
      <c r="A11" s="278"/>
      <c r="B11" s="342"/>
      <c r="C11" s="343"/>
      <c r="D11" s="344"/>
      <c r="E11" s="364"/>
      <c r="F11" s="365"/>
      <c r="G11" s="365"/>
      <c r="H11" s="365"/>
      <c r="I11" s="402"/>
      <c r="J11" s="321">
        <f>E136</f>
        <v>137206.71000000002</v>
      </c>
      <c r="K11" s="322"/>
      <c r="L11" s="87">
        <v>137206.71</v>
      </c>
    </row>
    <row r="12" spans="1:17" ht="11.25" customHeight="1" x14ac:dyDescent="0.4">
      <c r="A12" s="325" t="s">
        <v>12</v>
      </c>
      <c r="B12" s="326"/>
      <c r="C12" s="287" t="s">
        <v>13</v>
      </c>
      <c r="D12" s="288"/>
      <c r="E12" s="288"/>
      <c r="F12" s="289"/>
      <c r="G12" s="287" t="s">
        <v>14</v>
      </c>
      <c r="H12" s="288"/>
      <c r="I12" s="289"/>
      <c r="J12" s="302" t="s">
        <v>24</v>
      </c>
      <c r="K12" s="303"/>
      <c r="L12" s="276" t="s">
        <v>15</v>
      </c>
    </row>
    <row r="13" spans="1:17" ht="11.25" customHeight="1" x14ac:dyDescent="0.4">
      <c r="A13" s="327"/>
      <c r="B13" s="328"/>
      <c r="C13" s="302" t="s">
        <v>16</v>
      </c>
      <c r="D13" s="306"/>
      <c r="E13" s="287" t="s">
        <v>17</v>
      </c>
      <c r="F13" s="289"/>
      <c r="G13" s="287" t="s">
        <v>18</v>
      </c>
      <c r="H13" s="289"/>
      <c r="I13" s="290" t="s">
        <v>27</v>
      </c>
      <c r="J13" s="304"/>
      <c r="K13" s="305"/>
      <c r="L13" s="277"/>
    </row>
    <row r="14" spans="1:17" ht="11.25" customHeight="1" x14ac:dyDescent="0.4">
      <c r="A14" s="327"/>
      <c r="B14" s="329"/>
      <c r="C14" s="6" t="s">
        <v>26</v>
      </c>
      <c r="D14" s="6" t="s">
        <v>37</v>
      </c>
      <c r="E14" s="6" t="s">
        <v>39</v>
      </c>
      <c r="F14" s="6" t="s">
        <v>37</v>
      </c>
      <c r="G14" s="6"/>
      <c r="H14" s="6"/>
      <c r="I14" s="291"/>
      <c r="J14" s="307" t="s">
        <v>21</v>
      </c>
      <c r="K14" s="323" t="s">
        <v>25</v>
      </c>
      <c r="L14" s="277"/>
    </row>
    <row r="15" spans="1:17" ht="11.25" customHeight="1" x14ac:dyDescent="0.4">
      <c r="A15" s="327"/>
      <c r="B15" s="329"/>
      <c r="C15" s="5"/>
      <c r="D15" s="5"/>
      <c r="E15" s="5"/>
      <c r="F15" s="5"/>
      <c r="G15" s="27">
        <f>'CONTRACT TOTAL'!G15</f>
        <v>44856</v>
      </c>
      <c r="H15" s="27">
        <f>'CONTRACT TOTAL'!H15</f>
        <v>44887</v>
      </c>
      <c r="I15" s="291"/>
      <c r="J15" s="292"/>
      <c r="K15" s="324"/>
      <c r="L15" s="277"/>
    </row>
    <row r="16" spans="1:17" ht="11.25" customHeight="1" x14ac:dyDescent="0.4">
      <c r="A16" s="327"/>
      <c r="B16" s="329"/>
      <c r="C16" s="59" t="s">
        <v>36</v>
      </c>
      <c r="D16" s="59" t="s">
        <v>38</v>
      </c>
      <c r="E16" s="59" t="s">
        <v>40</v>
      </c>
      <c r="F16" s="59" t="s">
        <v>41</v>
      </c>
      <c r="G16" s="59" t="s">
        <v>19</v>
      </c>
      <c r="H16" s="59" t="s">
        <v>20</v>
      </c>
      <c r="I16" s="292"/>
      <c r="J16" s="292"/>
      <c r="K16" s="324"/>
      <c r="L16" s="277"/>
      <c r="N16" s="1" t="str">
        <f>'CONTRACT TOTAL'!N16</f>
        <v>Sep est</v>
      </c>
    </row>
    <row r="17" spans="1:15" s="25" customFormat="1" x14ac:dyDescent="0.4">
      <c r="A17" s="265" t="s">
        <v>46</v>
      </c>
      <c r="B17" s="265"/>
      <c r="C17" s="77"/>
      <c r="D17" s="77"/>
      <c r="E17" s="77"/>
      <c r="F17" s="77"/>
      <c r="G17" s="77"/>
      <c r="H17" s="77"/>
      <c r="I17" s="77"/>
      <c r="J17" s="77"/>
      <c r="K17" s="85"/>
      <c r="L17" s="77"/>
      <c r="N17" s="25" t="str">
        <f>'CONTRACT TOTAL'!N17</f>
        <v>from Oct Rpt</v>
      </c>
      <c r="O17" s="25" t="s">
        <v>67</v>
      </c>
    </row>
    <row r="18" spans="1:15" s="15" customFormat="1" ht="12.75" x14ac:dyDescent="0.4">
      <c r="A18" s="260" t="str">
        <f>'CONTRACT TOTAL'!A18:B18</f>
        <v>Position Title (Employee Classification) 1</v>
      </c>
      <c r="B18" s="260"/>
      <c r="C18" s="77">
        <v>0</v>
      </c>
      <c r="D18" s="77">
        <v>0</v>
      </c>
      <c r="E18" s="77">
        <v>0</v>
      </c>
      <c r="F18" s="77">
        <v>0</v>
      </c>
      <c r="G18" s="69"/>
      <c r="H18" s="69"/>
      <c r="I18" s="69"/>
      <c r="J18" s="77">
        <f>E18+G18+H18+I18</f>
        <v>0</v>
      </c>
      <c r="K18" s="85">
        <v>0</v>
      </c>
      <c r="L18" s="77">
        <v>0</v>
      </c>
      <c r="N18" s="14">
        <v>0</v>
      </c>
      <c r="O18" s="14">
        <f t="shared" ref="O18:O29" si="0">C18-N18</f>
        <v>0</v>
      </c>
    </row>
    <row r="19" spans="1:15" s="15" customFormat="1" ht="12.75" customHeight="1" x14ac:dyDescent="0.4">
      <c r="A19" s="260" t="str">
        <f>'CONTRACT TOTAL'!A19:B19</f>
        <v>Position Title (Employee Classification) 2</v>
      </c>
      <c r="B19" s="260"/>
      <c r="C19" s="77">
        <v>0</v>
      </c>
      <c r="D19" s="77">
        <v>0</v>
      </c>
      <c r="E19" s="77">
        <v>0</v>
      </c>
      <c r="F19" s="77">
        <v>0</v>
      </c>
      <c r="G19" s="69"/>
      <c r="H19" s="69"/>
      <c r="I19" s="69"/>
      <c r="J19" s="77">
        <f t="shared" ref="J19:J29" si="1">E19+G19+H19+I19</f>
        <v>0</v>
      </c>
      <c r="K19" s="85">
        <v>0</v>
      </c>
      <c r="L19" s="77">
        <v>0</v>
      </c>
      <c r="N19" s="14">
        <v>0</v>
      </c>
      <c r="O19" s="14">
        <f t="shared" si="0"/>
        <v>0</v>
      </c>
    </row>
    <row r="20" spans="1:15" s="15" customFormat="1" ht="12.75" customHeight="1" x14ac:dyDescent="0.4">
      <c r="A20" s="260" t="str">
        <f>'CONTRACT TOTAL'!A20:B20</f>
        <v>Position Title (Employee Classification) 3</v>
      </c>
      <c r="B20" s="260"/>
      <c r="C20" s="77">
        <v>0</v>
      </c>
      <c r="D20" s="77">
        <v>0</v>
      </c>
      <c r="E20" s="77">
        <v>18</v>
      </c>
      <c r="F20" s="77">
        <v>0</v>
      </c>
      <c r="G20" s="69"/>
      <c r="H20" s="69"/>
      <c r="I20" s="69"/>
      <c r="J20" s="77">
        <f t="shared" si="1"/>
        <v>18</v>
      </c>
      <c r="K20" s="85">
        <v>0</v>
      </c>
      <c r="L20" s="77">
        <v>0</v>
      </c>
      <c r="N20" s="14">
        <v>0</v>
      </c>
      <c r="O20" s="14">
        <f t="shared" si="0"/>
        <v>0</v>
      </c>
    </row>
    <row r="21" spans="1:15" s="15" customFormat="1" ht="12.75" x14ac:dyDescent="0.4">
      <c r="A21" s="260" t="str">
        <f>'CONTRACT TOTAL'!A21:B21</f>
        <v>Position Title (Employee Classification) 4</v>
      </c>
      <c r="B21" s="260"/>
      <c r="C21" s="77">
        <v>0</v>
      </c>
      <c r="D21" s="77">
        <v>0</v>
      </c>
      <c r="E21" s="77">
        <v>184</v>
      </c>
      <c r="F21" s="77">
        <v>40</v>
      </c>
      <c r="G21" s="69"/>
      <c r="H21" s="69"/>
      <c r="I21" s="69"/>
      <c r="J21" s="77">
        <f t="shared" si="1"/>
        <v>184</v>
      </c>
      <c r="K21" s="85">
        <v>40</v>
      </c>
      <c r="L21" s="77">
        <v>0</v>
      </c>
      <c r="N21" s="14">
        <v>0</v>
      </c>
      <c r="O21" s="14">
        <f t="shared" si="0"/>
        <v>0</v>
      </c>
    </row>
    <row r="22" spans="1:15" s="15" customFormat="1" ht="12.75" customHeight="1" x14ac:dyDescent="0.4">
      <c r="A22" s="260" t="str">
        <f>'CONTRACT TOTAL'!A22:B22</f>
        <v>Position Title (Employee Classification) 5</v>
      </c>
      <c r="B22" s="260"/>
      <c r="C22" s="77">
        <v>0</v>
      </c>
      <c r="D22" s="77">
        <v>0</v>
      </c>
      <c r="E22" s="77">
        <v>33.5</v>
      </c>
      <c r="F22" s="77">
        <v>0</v>
      </c>
      <c r="G22" s="69"/>
      <c r="H22" s="69"/>
      <c r="I22" s="69"/>
      <c r="J22" s="77">
        <f t="shared" si="1"/>
        <v>33.5</v>
      </c>
      <c r="K22" s="85">
        <v>0</v>
      </c>
      <c r="L22" s="77">
        <v>0</v>
      </c>
      <c r="N22" s="14">
        <v>0</v>
      </c>
      <c r="O22" s="14">
        <f t="shared" si="0"/>
        <v>0</v>
      </c>
    </row>
    <row r="23" spans="1:15" s="15" customFormat="1" ht="12.75" customHeight="1" x14ac:dyDescent="0.4">
      <c r="A23" s="260" t="str">
        <f>'CONTRACT TOTAL'!A23:B23</f>
        <v>Position Title (Employee Classification) 6</v>
      </c>
      <c r="B23" s="260"/>
      <c r="C23" s="77">
        <v>0</v>
      </c>
      <c r="D23" s="77">
        <v>0</v>
      </c>
      <c r="E23" s="77">
        <v>8</v>
      </c>
      <c r="F23" s="77">
        <v>0</v>
      </c>
      <c r="G23" s="69"/>
      <c r="H23" s="69"/>
      <c r="I23" s="69"/>
      <c r="J23" s="77">
        <f t="shared" si="1"/>
        <v>8</v>
      </c>
      <c r="K23" s="85">
        <v>0</v>
      </c>
      <c r="L23" s="77">
        <v>0</v>
      </c>
      <c r="N23" s="14">
        <v>0</v>
      </c>
      <c r="O23" s="14">
        <f t="shared" si="0"/>
        <v>0</v>
      </c>
    </row>
    <row r="24" spans="1:15" s="15" customFormat="1" ht="12.75" x14ac:dyDescent="0.4">
      <c r="A24" s="260" t="str">
        <f>'CONTRACT TOTAL'!A24:B24</f>
        <v>Position Title (Employee Classification) 7</v>
      </c>
      <c r="B24" s="260"/>
      <c r="C24" s="77">
        <v>0</v>
      </c>
      <c r="D24" s="77">
        <v>0</v>
      </c>
      <c r="E24" s="77">
        <v>177.5</v>
      </c>
      <c r="F24" s="77">
        <v>300</v>
      </c>
      <c r="G24" s="69"/>
      <c r="H24" s="69"/>
      <c r="I24" s="69"/>
      <c r="J24" s="77">
        <f t="shared" si="1"/>
        <v>177.5</v>
      </c>
      <c r="K24" s="85">
        <v>300</v>
      </c>
      <c r="L24" s="77">
        <v>0</v>
      </c>
      <c r="N24" s="14">
        <v>0</v>
      </c>
      <c r="O24" s="14">
        <f t="shared" si="0"/>
        <v>0</v>
      </c>
    </row>
    <row r="25" spans="1:15" s="15" customFormat="1" ht="12.75" customHeight="1" x14ac:dyDescent="0.4">
      <c r="A25" s="260" t="str">
        <f>'CONTRACT TOTAL'!A25:B25</f>
        <v>Position Title (Employee Classification) 8</v>
      </c>
      <c r="B25" s="260"/>
      <c r="C25" s="77">
        <v>0</v>
      </c>
      <c r="D25" s="77">
        <v>0</v>
      </c>
      <c r="E25" s="77">
        <v>0</v>
      </c>
      <c r="F25" s="77">
        <v>200</v>
      </c>
      <c r="G25" s="69"/>
      <c r="H25" s="69"/>
      <c r="I25" s="69"/>
      <c r="J25" s="77">
        <f t="shared" si="1"/>
        <v>0</v>
      </c>
      <c r="K25" s="85">
        <v>200</v>
      </c>
      <c r="L25" s="77">
        <v>0</v>
      </c>
      <c r="N25" s="14">
        <v>0</v>
      </c>
      <c r="O25" s="14">
        <f t="shared" si="0"/>
        <v>0</v>
      </c>
    </row>
    <row r="26" spans="1:15" s="15" customFormat="1" ht="12.75" customHeight="1" x14ac:dyDescent="0.4">
      <c r="A26" s="260" t="str">
        <f>'CONTRACT TOTAL'!A26:B26</f>
        <v>Position Title (Employee Classification) 9</v>
      </c>
      <c r="B26" s="260"/>
      <c r="C26" s="77">
        <v>0</v>
      </c>
      <c r="D26" s="77">
        <v>0</v>
      </c>
      <c r="E26" s="77">
        <v>0</v>
      </c>
      <c r="F26" s="77">
        <v>125</v>
      </c>
      <c r="G26" s="69"/>
      <c r="H26" s="69"/>
      <c r="I26" s="69"/>
      <c r="J26" s="77">
        <f t="shared" si="1"/>
        <v>0</v>
      </c>
      <c r="K26" s="85">
        <v>125</v>
      </c>
      <c r="L26" s="77">
        <v>0</v>
      </c>
      <c r="N26" s="14">
        <v>0</v>
      </c>
      <c r="O26" s="14">
        <f t="shared" si="0"/>
        <v>0</v>
      </c>
    </row>
    <row r="27" spans="1:15" s="15" customFormat="1" ht="12.75" customHeight="1" x14ac:dyDescent="0.4">
      <c r="A27" s="260" t="str">
        <f>'CONTRACT TOTAL'!A27:B27</f>
        <v>Position Title (Employee Classification) 10</v>
      </c>
      <c r="B27" s="260"/>
      <c r="C27" s="77">
        <v>0</v>
      </c>
      <c r="D27" s="77">
        <v>0</v>
      </c>
      <c r="E27" s="77">
        <v>0</v>
      </c>
      <c r="F27" s="77">
        <v>120</v>
      </c>
      <c r="G27" s="69"/>
      <c r="H27" s="69"/>
      <c r="I27" s="69"/>
      <c r="J27" s="77">
        <f t="shared" si="1"/>
        <v>0</v>
      </c>
      <c r="K27" s="85">
        <v>120</v>
      </c>
      <c r="L27" s="77">
        <v>0</v>
      </c>
      <c r="N27" s="14">
        <v>0</v>
      </c>
      <c r="O27" s="14">
        <f t="shared" si="0"/>
        <v>0</v>
      </c>
    </row>
    <row r="28" spans="1:15" s="15" customFormat="1" ht="12.75" customHeight="1" x14ac:dyDescent="0.4">
      <c r="A28" s="260" t="str">
        <f>'CONTRACT TOTAL'!A28:B28</f>
        <v>Position Title (Employee Classification) 11</v>
      </c>
      <c r="B28" s="260"/>
      <c r="C28" s="77">
        <v>0</v>
      </c>
      <c r="D28" s="77">
        <v>0</v>
      </c>
      <c r="E28" s="77">
        <v>39</v>
      </c>
      <c r="F28" s="77">
        <v>120</v>
      </c>
      <c r="G28" s="69"/>
      <c r="H28" s="69"/>
      <c r="I28" s="69"/>
      <c r="J28" s="77">
        <f t="shared" si="1"/>
        <v>39</v>
      </c>
      <c r="K28" s="85">
        <v>120</v>
      </c>
      <c r="L28" s="77">
        <v>0</v>
      </c>
      <c r="N28" s="14">
        <v>0</v>
      </c>
      <c r="O28" s="14">
        <f t="shared" si="0"/>
        <v>0</v>
      </c>
    </row>
    <row r="29" spans="1:15" s="15" customFormat="1" ht="12.75" customHeight="1" x14ac:dyDescent="0.4">
      <c r="A29" s="260" t="str">
        <f>'CONTRACT TOTAL'!A29:B29</f>
        <v>Position Title (Employee Classification) 12</v>
      </c>
      <c r="B29" s="260"/>
      <c r="C29" s="77">
        <v>0</v>
      </c>
      <c r="D29" s="77">
        <v>0</v>
      </c>
      <c r="E29" s="77">
        <v>312</v>
      </c>
      <c r="F29" s="77">
        <v>0</v>
      </c>
      <c r="G29" s="69"/>
      <c r="H29" s="69"/>
      <c r="I29" s="69"/>
      <c r="J29" s="77">
        <f t="shared" si="1"/>
        <v>312</v>
      </c>
      <c r="K29" s="85">
        <v>0</v>
      </c>
      <c r="L29" s="77">
        <v>0</v>
      </c>
      <c r="N29" s="14">
        <v>0</v>
      </c>
      <c r="O29" s="14">
        <f t="shared" si="0"/>
        <v>0</v>
      </c>
    </row>
    <row r="30" spans="1:15" s="15" customFormat="1" ht="12.75" customHeight="1" x14ac:dyDescent="0.4">
      <c r="A30" s="260" t="str">
        <f>'CONTRACT TOTAL'!A30:B30</f>
        <v>Position Title (Employee Classification) 13</v>
      </c>
      <c r="B30" s="260"/>
      <c r="C30" s="106">
        <v>0</v>
      </c>
      <c r="D30" s="106">
        <v>0</v>
      </c>
      <c r="E30" s="106">
        <v>0</v>
      </c>
      <c r="F30" s="106">
        <v>0</v>
      </c>
      <c r="G30" s="69"/>
      <c r="H30" s="69"/>
      <c r="I30" s="69"/>
      <c r="J30" s="106">
        <f>E30+G30+H30+I30</f>
        <v>0</v>
      </c>
      <c r="K30" s="106">
        <v>0</v>
      </c>
      <c r="L30" s="106">
        <v>0</v>
      </c>
      <c r="N30" s="14">
        <v>0</v>
      </c>
      <c r="O30" s="14">
        <f t="shared" ref="O30:O35" si="2">C30-N30</f>
        <v>0</v>
      </c>
    </row>
    <row r="31" spans="1:15" s="15" customFormat="1" ht="12.75" customHeight="1" x14ac:dyDescent="0.4">
      <c r="A31" s="260" t="str">
        <f>'CONTRACT TOTAL'!A31:B31</f>
        <v>Position Title (Employee Classification) 14</v>
      </c>
      <c r="B31" s="260"/>
      <c r="C31" s="124">
        <v>0</v>
      </c>
      <c r="D31" s="124">
        <v>0</v>
      </c>
      <c r="E31" s="124">
        <v>0</v>
      </c>
      <c r="F31" s="124">
        <v>0</v>
      </c>
      <c r="G31" s="69"/>
      <c r="H31" s="69"/>
      <c r="I31" s="69"/>
      <c r="J31" s="124">
        <v>0</v>
      </c>
      <c r="K31" s="124">
        <v>0</v>
      </c>
      <c r="L31" s="124">
        <v>0</v>
      </c>
      <c r="N31" s="14">
        <v>0</v>
      </c>
      <c r="O31" s="14">
        <f t="shared" si="2"/>
        <v>0</v>
      </c>
    </row>
    <row r="32" spans="1:15" s="15" customFormat="1" ht="12.75" customHeight="1" x14ac:dyDescent="0.4">
      <c r="A32" s="260" t="str">
        <f>'CONTRACT TOTAL'!A32:B32</f>
        <v>Position Title (Employee Classification) 15</v>
      </c>
      <c r="B32" s="260"/>
      <c r="C32" s="147">
        <v>0</v>
      </c>
      <c r="D32" s="147">
        <v>0</v>
      </c>
      <c r="E32" s="147">
        <v>0</v>
      </c>
      <c r="F32" s="147">
        <v>0</v>
      </c>
      <c r="G32" s="69"/>
      <c r="H32" s="69"/>
      <c r="I32" s="69"/>
      <c r="J32" s="147">
        <v>0</v>
      </c>
      <c r="K32" s="147">
        <v>0</v>
      </c>
      <c r="L32" s="147">
        <v>0</v>
      </c>
      <c r="N32" s="14">
        <v>0</v>
      </c>
      <c r="O32" s="14">
        <f t="shared" si="2"/>
        <v>0</v>
      </c>
    </row>
    <row r="33" spans="1:15" s="15" customFormat="1" ht="12.75" customHeight="1" x14ac:dyDescent="0.4">
      <c r="A33" s="260" t="str">
        <f>'CONTRACT TOTAL'!A33:B33</f>
        <v>Position Title (Employee Classification) 16</v>
      </c>
      <c r="B33" s="260"/>
      <c r="C33" s="147">
        <v>0</v>
      </c>
      <c r="D33" s="147">
        <v>0</v>
      </c>
      <c r="E33" s="147">
        <v>0</v>
      </c>
      <c r="F33" s="147">
        <v>0</v>
      </c>
      <c r="G33" s="69"/>
      <c r="H33" s="69"/>
      <c r="I33" s="69"/>
      <c r="J33" s="147">
        <v>0</v>
      </c>
      <c r="K33" s="147">
        <v>0</v>
      </c>
      <c r="L33" s="147">
        <v>0</v>
      </c>
      <c r="N33" s="14">
        <v>0</v>
      </c>
      <c r="O33" s="14">
        <f t="shared" si="2"/>
        <v>0</v>
      </c>
    </row>
    <row r="34" spans="1:15" s="15" customFormat="1" ht="12.75" customHeight="1" x14ac:dyDescent="0.4">
      <c r="A34" s="260" t="str">
        <f>'CONTRACT TOTAL'!A34:B34</f>
        <v>Position Title (Employee Classification) 17</v>
      </c>
      <c r="B34" s="260"/>
      <c r="C34" s="147">
        <v>0</v>
      </c>
      <c r="D34" s="147">
        <v>0</v>
      </c>
      <c r="E34" s="147">
        <v>0</v>
      </c>
      <c r="F34" s="147">
        <v>0</v>
      </c>
      <c r="G34" s="69"/>
      <c r="H34" s="69"/>
      <c r="I34" s="69"/>
      <c r="J34" s="147">
        <v>0</v>
      </c>
      <c r="K34" s="147">
        <v>0</v>
      </c>
      <c r="L34" s="147">
        <v>0</v>
      </c>
      <c r="N34" s="14">
        <v>0</v>
      </c>
      <c r="O34" s="14">
        <f t="shared" si="2"/>
        <v>0</v>
      </c>
    </row>
    <row r="35" spans="1:15" s="15" customFormat="1" ht="12.75" customHeight="1" x14ac:dyDescent="0.4">
      <c r="A35" s="260" t="str">
        <f>'CONTRACT TOTAL'!A35:B35</f>
        <v>Position Title (Employee Classification) 18</v>
      </c>
      <c r="B35" s="260"/>
      <c r="C35" s="147">
        <v>0</v>
      </c>
      <c r="D35" s="147">
        <v>0</v>
      </c>
      <c r="E35" s="147">
        <v>0</v>
      </c>
      <c r="F35" s="147">
        <v>0</v>
      </c>
      <c r="G35" s="69"/>
      <c r="H35" s="69"/>
      <c r="I35" s="69"/>
      <c r="J35" s="147">
        <v>0</v>
      </c>
      <c r="K35" s="147">
        <v>0</v>
      </c>
      <c r="L35" s="147">
        <v>0</v>
      </c>
      <c r="N35" s="14">
        <v>0</v>
      </c>
      <c r="O35" s="14">
        <f t="shared" si="2"/>
        <v>0</v>
      </c>
    </row>
    <row r="36" spans="1:15" s="15" customFormat="1" ht="12.75" customHeight="1" x14ac:dyDescent="0.4">
      <c r="A36" s="259" t="s">
        <v>47</v>
      </c>
      <c r="B36" s="259"/>
      <c r="C36" s="90">
        <f>SUM(C18:C35)</f>
        <v>0</v>
      </c>
      <c r="D36" s="90">
        <f t="shared" ref="D36:O36" si="3">SUM(D18:D35)</f>
        <v>0</v>
      </c>
      <c r="E36" s="90">
        <f t="shared" si="3"/>
        <v>772</v>
      </c>
      <c r="F36" s="90">
        <f t="shared" si="3"/>
        <v>905</v>
      </c>
      <c r="G36" s="90">
        <f t="shared" si="3"/>
        <v>0</v>
      </c>
      <c r="H36" s="90">
        <f t="shared" si="3"/>
        <v>0</v>
      </c>
      <c r="I36" s="90">
        <f t="shared" si="3"/>
        <v>0</v>
      </c>
      <c r="J36" s="90">
        <f t="shared" si="3"/>
        <v>772</v>
      </c>
      <c r="K36" s="90">
        <f t="shared" si="3"/>
        <v>905</v>
      </c>
      <c r="L36" s="90">
        <f t="shared" si="3"/>
        <v>0</v>
      </c>
      <c r="N36" s="90">
        <f t="shared" si="3"/>
        <v>0</v>
      </c>
      <c r="O36" s="90">
        <f t="shared" si="3"/>
        <v>0</v>
      </c>
    </row>
    <row r="37" spans="1:15" s="15" customFormat="1" ht="12.75" x14ac:dyDescent="0.4">
      <c r="A37" s="260"/>
      <c r="B37" s="260"/>
      <c r="C37" s="77"/>
      <c r="D37" s="77"/>
      <c r="E37" s="77"/>
      <c r="F37" s="77"/>
      <c r="G37" s="77"/>
      <c r="H37" s="77"/>
      <c r="I37" s="77"/>
      <c r="J37" s="77"/>
      <c r="K37" s="85"/>
      <c r="L37" s="77"/>
      <c r="N37" s="14"/>
      <c r="O37" s="14"/>
    </row>
    <row r="38" spans="1:15" s="25" customFormat="1" x14ac:dyDescent="0.4">
      <c r="A38" s="265" t="s">
        <v>48</v>
      </c>
      <c r="B38" s="265"/>
      <c r="C38" s="77"/>
      <c r="D38" s="77"/>
      <c r="E38" s="77"/>
      <c r="F38" s="77"/>
      <c r="G38" s="77"/>
      <c r="H38" s="77"/>
      <c r="I38" s="77"/>
      <c r="J38" s="77"/>
      <c r="K38" s="85"/>
      <c r="L38" s="77"/>
      <c r="N38" s="14"/>
      <c r="O38" s="14"/>
    </row>
    <row r="39" spans="1:15" s="15" customFormat="1" ht="12.75" customHeight="1" x14ac:dyDescent="0.4">
      <c r="A39" s="260" t="str">
        <f>'CONTRACT TOTAL'!A39:B39</f>
        <v>Position Title (Employee Classification) 1</v>
      </c>
      <c r="B39" s="260"/>
      <c r="C39" s="77">
        <v>0</v>
      </c>
      <c r="D39" s="77">
        <v>0</v>
      </c>
      <c r="E39" s="77">
        <v>0</v>
      </c>
      <c r="F39" s="77">
        <v>0</v>
      </c>
      <c r="G39" s="69"/>
      <c r="H39" s="69"/>
      <c r="I39" s="69"/>
      <c r="J39" s="77">
        <f>E39+G39+H39+I39</f>
        <v>0</v>
      </c>
      <c r="K39" s="85">
        <v>0</v>
      </c>
      <c r="L39" s="77">
        <v>0</v>
      </c>
      <c r="N39" s="13">
        <v>0</v>
      </c>
      <c r="O39" s="14">
        <f t="shared" ref="O39:O51" si="4">C39-N39</f>
        <v>0</v>
      </c>
    </row>
    <row r="40" spans="1:15" s="15" customFormat="1" ht="12.75" customHeight="1" x14ac:dyDescent="0.4">
      <c r="A40" s="260" t="str">
        <f>'CONTRACT TOTAL'!A40:B40</f>
        <v>Position Title (Employee Classification) 2</v>
      </c>
      <c r="B40" s="260"/>
      <c r="C40" s="77">
        <v>0</v>
      </c>
      <c r="D40" s="77">
        <v>0</v>
      </c>
      <c r="E40" s="77">
        <v>0</v>
      </c>
      <c r="F40" s="77">
        <v>0</v>
      </c>
      <c r="G40" s="69"/>
      <c r="H40" s="69"/>
      <c r="I40" s="69"/>
      <c r="J40" s="77">
        <f t="shared" ref="J40:J50" si="5">E40+G40+H40+I40</f>
        <v>0</v>
      </c>
      <c r="K40" s="85">
        <v>0</v>
      </c>
      <c r="L40" s="77">
        <v>0</v>
      </c>
      <c r="N40" s="13">
        <v>0</v>
      </c>
      <c r="O40" s="14">
        <f t="shared" si="4"/>
        <v>0</v>
      </c>
    </row>
    <row r="41" spans="1:15" s="15" customFormat="1" ht="12.75" customHeight="1" x14ac:dyDescent="0.4">
      <c r="A41" s="260" t="str">
        <f>'CONTRACT TOTAL'!A41:B41</f>
        <v>Position Title (Employee Classification) 3</v>
      </c>
      <c r="B41" s="260"/>
      <c r="C41" s="77">
        <v>0</v>
      </c>
      <c r="D41" s="77">
        <v>0</v>
      </c>
      <c r="E41" s="77">
        <v>0</v>
      </c>
      <c r="F41" s="77">
        <v>0</v>
      </c>
      <c r="G41" s="69"/>
      <c r="H41" s="69"/>
      <c r="I41" s="69"/>
      <c r="J41" s="77">
        <f t="shared" si="5"/>
        <v>0</v>
      </c>
      <c r="K41" s="85">
        <v>0</v>
      </c>
      <c r="L41" s="77">
        <v>0</v>
      </c>
      <c r="N41" s="13">
        <v>0</v>
      </c>
      <c r="O41" s="14">
        <f t="shared" si="4"/>
        <v>0</v>
      </c>
    </row>
    <row r="42" spans="1:15" s="15" customFormat="1" ht="12.75" x14ac:dyDescent="0.4">
      <c r="A42" s="260" t="str">
        <f>'CONTRACT TOTAL'!A42:B42</f>
        <v>Position Title (Employee Classification) 4</v>
      </c>
      <c r="B42" s="260"/>
      <c r="C42" s="77">
        <v>0</v>
      </c>
      <c r="D42" s="77">
        <v>0</v>
      </c>
      <c r="E42" s="77">
        <v>0</v>
      </c>
      <c r="F42" s="77">
        <v>0</v>
      </c>
      <c r="G42" s="69"/>
      <c r="H42" s="69"/>
      <c r="I42" s="69"/>
      <c r="J42" s="77">
        <f t="shared" si="5"/>
        <v>0</v>
      </c>
      <c r="K42" s="85">
        <v>0</v>
      </c>
      <c r="L42" s="77">
        <v>0</v>
      </c>
      <c r="N42" s="13">
        <v>0</v>
      </c>
      <c r="O42" s="14">
        <f t="shared" si="4"/>
        <v>0</v>
      </c>
    </row>
    <row r="43" spans="1:15" s="15" customFormat="1" ht="12.75" customHeight="1" x14ac:dyDescent="0.4">
      <c r="A43" s="260" t="str">
        <f>'CONTRACT TOTAL'!A43:B43</f>
        <v>Position Title (Employee Classification) 5</v>
      </c>
      <c r="B43" s="260"/>
      <c r="C43" s="77">
        <v>0</v>
      </c>
      <c r="D43" s="77">
        <v>0</v>
      </c>
      <c r="E43" s="77">
        <v>16</v>
      </c>
      <c r="F43" s="77">
        <v>0</v>
      </c>
      <c r="G43" s="69"/>
      <c r="H43" s="69"/>
      <c r="I43" s="69"/>
      <c r="J43" s="77">
        <f t="shared" si="5"/>
        <v>16</v>
      </c>
      <c r="K43" s="85">
        <v>0</v>
      </c>
      <c r="L43" s="77">
        <v>0</v>
      </c>
      <c r="N43" s="13">
        <v>0</v>
      </c>
      <c r="O43" s="14">
        <f t="shared" si="4"/>
        <v>0</v>
      </c>
    </row>
    <row r="44" spans="1:15" s="15" customFormat="1" ht="12.75" customHeight="1" x14ac:dyDescent="0.4">
      <c r="A44" s="260" t="str">
        <f>'CONTRACT TOTAL'!A44:B44</f>
        <v>Position Title (Employee Classification) 6</v>
      </c>
      <c r="B44" s="260"/>
      <c r="C44" s="77">
        <v>0</v>
      </c>
      <c r="D44" s="77">
        <v>0</v>
      </c>
      <c r="E44" s="77">
        <v>17.5</v>
      </c>
      <c r="F44" s="77">
        <v>0</v>
      </c>
      <c r="G44" s="69"/>
      <c r="H44" s="69"/>
      <c r="I44" s="69"/>
      <c r="J44" s="77">
        <f t="shared" si="5"/>
        <v>17.5</v>
      </c>
      <c r="K44" s="85">
        <v>0</v>
      </c>
      <c r="L44" s="77">
        <v>0</v>
      </c>
      <c r="N44" s="13">
        <v>0</v>
      </c>
      <c r="O44" s="14">
        <f t="shared" si="4"/>
        <v>0</v>
      </c>
    </row>
    <row r="45" spans="1:15" s="15" customFormat="1" ht="12.75" x14ac:dyDescent="0.4">
      <c r="A45" s="260" t="str">
        <f>'CONTRACT TOTAL'!A45:B45</f>
        <v>Position Title (Employee Classification) 7</v>
      </c>
      <c r="B45" s="260"/>
      <c r="C45" s="77">
        <v>0</v>
      </c>
      <c r="D45" s="77">
        <v>0</v>
      </c>
      <c r="E45" s="77">
        <v>29.5</v>
      </c>
      <c r="F45" s="77">
        <v>0</v>
      </c>
      <c r="G45" s="69"/>
      <c r="H45" s="69"/>
      <c r="I45" s="69"/>
      <c r="J45" s="77">
        <f t="shared" si="5"/>
        <v>29.5</v>
      </c>
      <c r="K45" s="85">
        <v>0</v>
      </c>
      <c r="L45" s="77">
        <v>0</v>
      </c>
      <c r="N45" s="13">
        <v>0</v>
      </c>
      <c r="O45" s="14">
        <f t="shared" si="4"/>
        <v>0</v>
      </c>
    </row>
    <row r="46" spans="1:15" s="15" customFormat="1" ht="12.75" customHeight="1" x14ac:dyDescent="0.4">
      <c r="A46" s="260" t="str">
        <f>'CONTRACT TOTAL'!A46:B46</f>
        <v>Position Title (Employee Classification) 8</v>
      </c>
      <c r="B46" s="260"/>
      <c r="C46" s="77">
        <v>0</v>
      </c>
      <c r="D46" s="77">
        <v>0</v>
      </c>
      <c r="E46" s="77">
        <v>0</v>
      </c>
      <c r="F46" s="77">
        <v>0</v>
      </c>
      <c r="G46" s="69"/>
      <c r="H46" s="69"/>
      <c r="I46" s="69"/>
      <c r="J46" s="77">
        <f t="shared" si="5"/>
        <v>0</v>
      </c>
      <c r="K46" s="85">
        <v>0</v>
      </c>
      <c r="L46" s="77">
        <v>0</v>
      </c>
      <c r="N46" s="13">
        <v>0</v>
      </c>
      <c r="O46" s="14">
        <f t="shared" si="4"/>
        <v>0</v>
      </c>
    </row>
    <row r="47" spans="1:15" s="15" customFormat="1" ht="12.75" customHeight="1" x14ac:dyDescent="0.4">
      <c r="A47" s="260" t="str">
        <f>'CONTRACT TOTAL'!A47:B47</f>
        <v>Position Title (Employee Classification) 9</v>
      </c>
      <c r="B47" s="260"/>
      <c r="C47" s="77">
        <v>0</v>
      </c>
      <c r="D47" s="77">
        <v>0</v>
      </c>
      <c r="E47" s="77">
        <v>0</v>
      </c>
      <c r="F47" s="77">
        <v>0</v>
      </c>
      <c r="G47" s="69"/>
      <c r="H47" s="69"/>
      <c r="I47" s="69"/>
      <c r="J47" s="77">
        <f t="shared" si="5"/>
        <v>0</v>
      </c>
      <c r="K47" s="85">
        <v>0</v>
      </c>
      <c r="L47" s="77">
        <v>0</v>
      </c>
      <c r="N47" s="13">
        <v>0</v>
      </c>
      <c r="O47" s="14">
        <f t="shared" si="4"/>
        <v>0</v>
      </c>
    </row>
    <row r="48" spans="1:15" s="15" customFormat="1" ht="12.75" customHeight="1" x14ac:dyDescent="0.4">
      <c r="A48" s="260" t="str">
        <f>'CONTRACT TOTAL'!A48:B48</f>
        <v>Position Title (Employee Classification) 10</v>
      </c>
      <c r="B48" s="260"/>
      <c r="C48" s="77">
        <v>0</v>
      </c>
      <c r="D48" s="77">
        <v>0</v>
      </c>
      <c r="E48" s="77">
        <v>0</v>
      </c>
      <c r="F48" s="77">
        <v>30</v>
      </c>
      <c r="G48" s="69"/>
      <c r="H48" s="69"/>
      <c r="I48" s="69"/>
      <c r="J48" s="77">
        <f t="shared" si="5"/>
        <v>0</v>
      </c>
      <c r="K48" s="85">
        <v>30</v>
      </c>
      <c r="L48" s="77">
        <v>0</v>
      </c>
      <c r="N48" s="13">
        <v>0</v>
      </c>
      <c r="O48" s="14">
        <f t="shared" si="4"/>
        <v>0</v>
      </c>
    </row>
    <row r="49" spans="1:15" s="15" customFormat="1" ht="12.75" customHeight="1" x14ac:dyDescent="0.4">
      <c r="A49" s="260" t="str">
        <f>'CONTRACT TOTAL'!A49:B49</f>
        <v>Position Title (Employee Classification) 11</v>
      </c>
      <c r="B49" s="260"/>
      <c r="C49" s="77">
        <v>0</v>
      </c>
      <c r="D49" s="77">
        <v>0</v>
      </c>
      <c r="E49" s="77">
        <v>0</v>
      </c>
      <c r="F49" s="77">
        <v>0</v>
      </c>
      <c r="G49" s="69"/>
      <c r="H49" s="69"/>
      <c r="I49" s="69"/>
      <c r="J49" s="77">
        <f t="shared" si="5"/>
        <v>0</v>
      </c>
      <c r="K49" s="85">
        <v>0</v>
      </c>
      <c r="L49" s="77">
        <v>0</v>
      </c>
      <c r="N49" s="13">
        <v>0</v>
      </c>
      <c r="O49" s="14">
        <f t="shared" si="4"/>
        <v>0</v>
      </c>
    </row>
    <row r="50" spans="1:15" s="15" customFormat="1" ht="12.75" customHeight="1" x14ac:dyDescent="0.4">
      <c r="A50" s="260" t="str">
        <f>'CONTRACT TOTAL'!A50:B50</f>
        <v>Position Title (Employee Classification) 12</v>
      </c>
      <c r="B50" s="260"/>
      <c r="C50" s="77">
        <v>0</v>
      </c>
      <c r="D50" s="77">
        <v>0</v>
      </c>
      <c r="E50" s="77">
        <v>21.5</v>
      </c>
      <c r="F50" s="77">
        <v>0</v>
      </c>
      <c r="G50" s="69"/>
      <c r="H50" s="69"/>
      <c r="I50" s="69"/>
      <c r="J50" s="77">
        <f t="shared" si="5"/>
        <v>21.5</v>
      </c>
      <c r="K50" s="85">
        <v>0</v>
      </c>
      <c r="L50" s="77">
        <v>0</v>
      </c>
      <c r="N50" s="13">
        <v>0</v>
      </c>
      <c r="O50" s="14">
        <f t="shared" si="4"/>
        <v>0</v>
      </c>
    </row>
    <row r="51" spans="1:15" s="15" customFormat="1" ht="12.75" customHeight="1" x14ac:dyDescent="0.4">
      <c r="A51" s="260" t="str">
        <f>'CONTRACT TOTAL'!A51:B51</f>
        <v>Position Title (Employee Classification) 13</v>
      </c>
      <c r="B51" s="260"/>
      <c r="C51" s="106">
        <v>0</v>
      </c>
      <c r="D51" s="106">
        <v>0</v>
      </c>
      <c r="E51" s="106">
        <v>0</v>
      </c>
      <c r="F51" s="106">
        <v>0</v>
      </c>
      <c r="G51" s="69"/>
      <c r="H51" s="69"/>
      <c r="I51" s="69"/>
      <c r="J51" s="106">
        <f t="shared" ref="J51:J56" si="6">E51+G51+H51+I51</f>
        <v>0</v>
      </c>
      <c r="K51" s="106">
        <v>0</v>
      </c>
      <c r="L51" s="106">
        <v>0</v>
      </c>
      <c r="N51" s="14">
        <v>0</v>
      </c>
      <c r="O51" s="14">
        <f t="shared" si="4"/>
        <v>0</v>
      </c>
    </row>
    <row r="52" spans="1:15" s="15" customFormat="1" ht="12.75" customHeight="1" x14ac:dyDescent="0.4">
      <c r="A52" s="260" t="str">
        <f>'CONTRACT TOTAL'!A52:B52</f>
        <v>Position Title (Employee Classification) 14</v>
      </c>
      <c r="B52" s="260"/>
      <c r="C52" s="147">
        <v>0</v>
      </c>
      <c r="D52" s="147">
        <v>0</v>
      </c>
      <c r="E52" s="147">
        <v>0</v>
      </c>
      <c r="F52" s="147">
        <v>0</v>
      </c>
      <c r="G52" s="69"/>
      <c r="H52" s="69"/>
      <c r="I52" s="69"/>
      <c r="J52" s="147">
        <f t="shared" si="6"/>
        <v>0</v>
      </c>
      <c r="K52" s="147">
        <v>0</v>
      </c>
      <c r="L52" s="147">
        <v>0</v>
      </c>
      <c r="N52" s="13">
        <v>0</v>
      </c>
      <c r="O52" s="14">
        <f>C52-N52</f>
        <v>0</v>
      </c>
    </row>
    <row r="53" spans="1:15" s="15" customFormat="1" ht="12.75" customHeight="1" x14ac:dyDescent="0.4">
      <c r="A53" s="260" t="str">
        <f>'CONTRACT TOTAL'!A53:B53</f>
        <v>Position Title (Employee Classification) 15</v>
      </c>
      <c r="B53" s="260"/>
      <c r="C53" s="147">
        <v>0</v>
      </c>
      <c r="D53" s="147">
        <v>0</v>
      </c>
      <c r="E53" s="147">
        <v>0</v>
      </c>
      <c r="F53" s="147">
        <v>0</v>
      </c>
      <c r="G53" s="69"/>
      <c r="H53" s="69"/>
      <c r="I53" s="69"/>
      <c r="J53" s="147">
        <f t="shared" si="6"/>
        <v>0</v>
      </c>
      <c r="K53" s="147">
        <v>0</v>
      </c>
      <c r="L53" s="147">
        <v>0</v>
      </c>
      <c r="N53" s="14">
        <v>0</v>
      </c>
      <c r="O53" s="14">
        <f>C53-N53</f>
        <v>0</v>
      </c>
    </row>
    <row r="54" spans="1:15" s="15" customFormat="1" ht="12.75" customHeight="1" x14ac:dyDescent="0.4">
      <c r="A54" s="260" t="str">
        <f>'CONTRACT TOTAL'!A54:B54</f>
        <v>Position Title (Employee Classification) 16</v>
      </c>
      <c r="B54" s="260"/>
      <c r="C54" s="147">
        <v>0</v>
      </c>
      <c r="D54" s="147">
        <v>0</v>
      </c>
      <c r="E54" s="147">
        <v>0</v>
      </c>
      <c r="F54" s="147">
        <v>0</v>
      </c>
      <c r="G54" s="69"/>
      <c r="H54" s="69"/>
      <c r="I54" s="69"/>
      <c r="J54" s="147">
        <f t="shared" si="6"/>
        <v>0</v>
      </c>
      <c r="K54" s="147">
        <v>0</v>
      </c>
      <c r="L54" s="147">
        <v>0</v>
      </c>
      <c r="N54" s="13">
        <v>0</v>
      </c>
      <c r="O54" s="14">
        <f>C54-N54</f>
        <v>0</v>
      </c>
    </row>
    <row r="55" spans="1:15" s="15" customFormat="1" ht="12.75" customHeight="1" x14ac:dyDescent="0.4">
      <c r="A55" s="260" t="str">
        <f>'CONTRACT TOTAL'!A55:B55</f>
        <v>Position Title (Employee Classification) 17</v>
      </c>
      <c r="B55" s="260"/>
      <c r="C55" s="147">
        <v>0</v>
      </c>
      <c r="D55" s="147">
        <v>0</v>
      </c>
      <c r="E55" s="147">
        <v>0</v>
      </c>
      <c r="F55" s="147">
        <v>0</v>
      </c>
      <c r="G55" s="69"/>
      <c r="H55" s="69"/>
      <c r="I55" s="69"/>
      <c r="J55" s="147">
        <f t="shared" si="6"/>
        <v>0</v>
      </c>
      <c r="K55" s="147">
        <v>0</v>
      </c>
      <c r="L55" s="147">
        <v>0</v>
      </c>
      <c r="N55" s="14">
        <v>0</v>
      </c>
      <c r="O55" s="14">
        <f>C55-N55</f>
        <v>0</v>
      </c>
    </row>
    <row r="56" spans="1:15" s="15" customFormat="1" ht="12.75" x14ac:dyDescent="0.4">
      <c r="A56" s="260" t="str">
        <f>'CONTRACT TOTAL'!A56:B56</f>
        <v>Position Title (Employee Classification) 18</v>
      </c>
      <c r="B56" s="260"/>
      <c r="C56" s="147">
        <v>0</v>
      </c>
      <c r="D56" s="147">
        <v>0</v>
      </c>
      <c r="E56" s="147">
        <v>0</v>
      </c>
      <c r="F56" s="147">
        <v>0</v>
      </c>
      <c r="G56" s="69"/>
      <c r="H56" s="69"/>
      <c r="I56" s="69"/>
      <c r="J56" s="147">
        <f t="shared" si="6"/>
        <v>0</v>
      </c>
      <c r="K56" s="147">
        <v>0</v>
      </c>
      <c r="L56" s="147">
        <v>0</v>
      </c>
      <c r="N56" s="13">
        <v>0</v>
      </c>
      <c r="O56" s="14">
        <f>C56-N56</f>
        <v>0</v>
      </c>
    </row>
    <row r="57" spans="1:15" s="15" customFormat="1" ht="12.75" x14ac:dyDescent="0.4">
      <c r="A57" s="259" t="s">
        <v>47</v>
      </c>
      <c r="B57" s="259"/>
      <c r="C57" s="80">
        <f t="shared" ref="C57:L57" si="7">SUM(C39:C56)</f>
        <v>0</v>
      </c>
      <c r="D57" s="90">
        <f t="shared" si="7"/>
        <v>0</v>
      </c>
      <c r="E57" s="90">
        <f t="shared" si="7"/>
        <v>84.5</v>
      </c>
      <c r="F57" s="90">
        <f t="shared" si="7"/>
        <v>30</v>
      </c>
      <c r="G57" s="90">
        <f t="shared" si="7"/>
        <v>0</v>
      </c>
      <c r="H57" s="90">
        <f t="shared" si="7"/>
        <v>0</v>
      </c>
      <c r="I57" s="90">
        <f t="shared" si="7"/>
        <v>0</v>
      </c>
      <c r="J57" s="90">
        <f t="shared" si="7"/>
        <v>84.5</v>
      </c>
      <c r="K57" s="90">
        <f t="shared" si="7"/>
        <v>30</v>
      </c>
      <c r="L57" s="90">
        <f t="shared" si="7"/>
        <v>0</v>
      </c>
      <c r="N57" s="90">
        <f>SUM(N39:N56)</f>
        <v>0</v>
      </c>
      <c r="O57" s="24">
        <f>SUM(O39:O51)</f>
        <v>0</v>
      </c>
    </row>
    <row r="58" spans="1:15" s="15" customFormat="1" ht="12.75" x14ac:dyDescent="0.4">
      <c r="A58" s="260"/>
      <c r="B58" s="260"/>
      <c r="C58" s="77"/>
      <c r="D58" s="77"/>
      <c r="E58" s="77"/>
      <c r="F58" s="77"/>
      <c r="G58" s="77"/>
      <c r="H58" s="77"/>
      <c r="I58" s="77"/>
      <c r="J58" s="77"/>
      <c r="K58" s="85"/>
      <c r="L58" s="77"/>
      <c r="N58" s="14"/>
      <c r="O58" s="14"/>
    </row>
    <row r="59" spans="1:15" s="15" customFormat="1" x14ac:dyDescent="0.4">
      <c r="A59" s="265" t="s">
        <v>49</v>
      </c>
      <c r="B59" s="265"/>
      <c r="C59" s="77"/>
      <c r="D59" s="77"/>
      <c r="E59" s="77"/>
      <c r="F59" s="77"/>
      <c r="G59" s="77"/>
      <c r="H59" s="77"/>
      <c r="I59" s="77"/>
      <c r="J59" s="77"/>
      <c r="K59" s="85"/>
      <c r="L59" s="77"/>
      <c r="N59" s="14"/>
      <c r="O59" s="14"/>
    </row>
    <row r="60" spans="1:15" s="15" customFormat="1" ht="12.75" customHeight="1" x14ac:dyDescent="0.4">
      <c r="A60" s="260" t="str">
        <f>'CONTRACT TOTAL'!A60:B60</f>
        <v>Position Title (Employee Classification) 1</v>
      </c>
      <c r="B60" s="260"/>
      <c r="C60" s="76">
        <v>0</v>
      </c>
      <c r="D60" s="76">
        <v>0</v>
      </c>
      <c r="E60" s="76">
        <v>0</v>
      </c>
      <c r="F60" s="76">
        <v>0</v>
      </c>
      <c r="G60" s="70"/>
      <c r="H60" s="70"/>
      <c r="I60" s="70"/>
      <c r="J60" s="76">
        <f t="shared" ref="J60:J71" si="8">E60+G60+H60+I60</f>
        <v>0</v>
      </c>
      <c r="K60" s="83">
        <v>0</v>
      </c>
      <c r="L60" s="76">
        <v>0</v>
      </c>
      <c r="N60" s="18">
        <v>0</v>
      </c>
      <c r="O60" s="18">
        <f t="shared" ref="O60:O71" si="9">C60-N60</f>
        <v>0</v>
      </c>
    </row>
    <row r="61" spans="1:15" s="15" customFormat="1" ht="12.75" customHeight="1" x14ac:dyDescent="0.4">
      <c r="A61" s="260" t="str">
        <f>'CONTRACT TOTAL'!A61:B61</f>
        <v>Position Title (Employee Classification) 2</v>
      </c>
      <c r="B61" s="260"/>
      <c r="C61" s="76">
        <v>0</v>
      </c>
      <c r="D61" s="76">
        <v>0</v>
      </c>
      <c r="E61" s="76">
        <v>0</v>
      </c>
      <c r="F61" s="76">
        <v>0</v>
      </c>
      <c r="G61" s="70"/>
      <c r="H61" s="70"/>
      <c r="I61" s="70"/>
      <c r="J61" s="76">
        <f t="shared" si="8"/>
        <v>0</v>
      </c>
      <c r="K61" s="83">
        <v>0</v>
      </c>
      <c r="L61" s="76">
        <v>0</v>
      </c>
      <c r="N61" s="18">
        <v>0</v>
      </c>
      <c r="O61" s="18">
        <f t="shared" si="9"/>
        <v>0</v>
      </c>
    </row>
    <row r="62" spans="1:15" s="15" customFormat="1" ht="12.75" customHeight="1" x14ac:dyDescent="0.4">
      <c r="A62" s="260" t="str">
        <f>'CONTRACT TOTAL'!A62:B62</f>
        <v>Position Title (Employee Classification) 3</v>
      </c>
      <c r="B62" s="260"/>
      <c r="C62" s="76">
        <v>0</v>
      </c>
      <c r="D62" s="76">
        <v>0</v>
      </c>
      <c r="E62" s="76">
        <v>806.58</v>
      </c>
      <c r="F62" s="76">
        <v>0</v>
      </c>
      <c r="G62" s="70"/>
      <c r="H62" s="70"/>
      <c r="I62" s="70"/>
      <c r="J62" s="76">
        <f t="shared" si="8"/>
        <v>806.58</v>
      </c>
      <c r="K62" s="83">
        <v>806.58</v>
      </c>
      <c r="L62" s="76">
        <v>0</v>
      </c>
      <c r="N62" s="18">
        <v>0</v>
      </c>
      <c r="O62" s="18">
        <f t="shared" si="9"/>
        <v>0</v>
      </c>
    </row>
    <row r="63" spans="1:15" s="15" customFormat="1" ht="12.75" x14ac:dyDescent="0.4">
      <c r="A63" s="260" t="str">
        <f>'CONTRACT TOTAL'!A63:B63</f>
        <v>Position Title (Employee Classification) 4</v>
      </c>
      <c r="B63" s="260"/>
      <c r="C63" s="76">
        <v>0</v>
      </c>
      <c r="D63" s="76">
        <v>0</v>
      </c>
      <c r="E63" s="76">
        <v>5209.04</v>
      </c>
      <c r="F63" s="76">
        <v>880</v>
      </c>
      <c r="G63" s="70"/>
      <c r="H63" s="70"/>
      <c r="I63" s="70"/>
      <c r="J63" s="76">
        <f t="shared" si="8"/>
        <v>5209.04</v>
      </c>
      <c r="K63" s="83">
        <v>5209.04</v>
      </c>
      <c r="L63" s="76">
        <v>0</v>
      </c>
      <c r="N63" s="18">
        <v>0</v>
      </c>
      <c r="O63" s="18">
        <f t="shared" si="9"/>
        <v>0</v>
      </c>
    </row>
    <row r="64" spans="1:15" s="15" customFormat="1" ht="12.75" customHeight="1" x14ac:dyDescent="0.4">
      <c r="A64" s="260" t="str">
        <f>'CONTRACT TOTAL'!A64:B64</f>
        <v>Position Title (Employee Classification) 5</v>
      </c>
      <c r="B64" s="260"/>
      <c r="C64" s="76">
        <v>0</v>
      </c>
      <c r="D64" s="76">
        <v>0</v>
      </c>
      <c r="E64" s="76">
        <v>129.86000000000001</v>
      </c>
      <c r="F64" s="76">
        <v>0</v>
      </c>
      <c r="G64" s="70"/>
      <c r="H64" s="70"/>
      <c r="I64" s="70"/>
      <c r="J64" s="76">
        <f t="shared" si="8"/>
        <v>129.86000000000001</v>
      </c>
      <c r="K64" s="83">
        <v>129.86000000000001</v>
      </c>
      <c r="L64" s="76">
        <v>0</v>
      </c>
      <c r="N64" s="18">
        <v>0</v>
      </c>
      <c r="O64" s="18">
        <f t="shared" si="9"/>
        <v>0</v>
      </c>
    </row>
    <row r="65" spans="1:16" s="15" customFormat="1" ht="12.75" customHeight="1" x14ac:dyDescent="0.4">
      <c r="A65" s="260" t="str">
        <f>'CONTRACT TOTAL'!A65:B65</f>
        <v>Position Title (Employee Classification) 6</v>
      </c>
      <c r="B65" s="260"/>
      <c r="C65" s="76">
        <v>0</v>
      </c>
      <c r="D65" s="76">
        <v>0</v>
      </c>
      <c r="E65" s="76">
        <v>244.44</v>
      </c>
      <c r="F65" s="76">
        <v>0</v>
      </c>
      <c r="G65" s="70"/>
      <c r="H65" s="70"/>
      <c r="I65" s="70"/>
      <c r="J65" s="76">
        <f t="shared" si="8"/>
        <v>244.44</v>
      </c>
      <c r="K65" s="83">
        <v>244.44</v>
      </c>
      <c r="L65" s="76">
        <v>0</v>
      </c>
      <c r="N65" s="18">
        <v>0</v>
      </c>
      <c r="O65" s="18">
        <f t="shared" si="9"/>
        <v>0</v>
      </c>
      <c r="P65" s="30"/>
    </row>
    <row r="66" spans="1:16" s="15" customFormat="1" ht="12.75" x14ac:dyDescent="0.4">
      <c r="A66" s="260" t="str">
        <f>'CONTRACT TOTAL'!A66:B66</f>
        <v>Position Title (Employee Classification) 7</v>
      </c>
      <c r="B66" s="260"/>
      <c r="C66" s="76">
        <v>0</v>
      </c>
      <c r="D66" s="76">
        <v>0</v>
      </c>
      <c r="E66" s="76">
        <v>5552.2</v>
      </c>
      <c r="F66" s="76">
        <v>9384</v>
      </c>
      <c r="G66" s="70"/>
      <c r="H66" s="70"/>
      <c r="I66" s="70"/>
      <c r="J66" s="76">
        <f t="shared" si="8"/>
        <v>5552.2</v>
      </c>
      <c r="K66" s="83">
        <v>5552.2</v>
      </c>
      <c r="L66" s="76">
        <v>0</v>
      </c>
      <c r="N66" s="18">
        <v>0</v>
      </c>
      <c r="O66" s="18">
        <f t="shared" si="9"/>
        <v>0</v>
      </c>
      <c r="P66" s="31"/>
    </row>
    <row r="67" spans="1:16" s="15" customFormat="1" ht="12.75" customHeight="1" x14ac:dyDescent="0.4">
      <c r="A67" s="260" t="str">
        <f>'CONTRACT TOTAL'!A67:B67</f>
        <v>Position Title (Employee Classification) 8</v>
      </c>
      <c r="B67" s="260"/>
      <c r="C67" s="76">
        <v>0</v>
      </c>
      <c r="D67" s="76">
        <v>0</v>
      </c>
      <c r="E67" s="76">
        <v>0</v>
      </c>
      <c r="F67" s="76">
        <v>6050</v>
      </c>
      <c r="G67" s="70"/>
      <c r="H67" s="70"/>
      <c r="I67" s="70"/>
      <c r="J67" s="76">
        <f t="shared" si="8"/>
        <v>0</v>
      </c>
      <c r="K67" s="83">
        <v>0</v>
      </c>
      <c r="L67" s="76">
        <v>0</v>
      </c>
      <c r="N67" s="18">
        <v>0</v>
      </c>
      <c r="O67" s="18">
        <f t="shared" si="9"/>
        <v>0</v>
      </c>
      <c r="P67" s="29"/>
    </row>
    <row r="68" spans="1:16" s="15" customFormat="1" ht="12.75" customHeight="1" x14ac:dyDescent="0.4">
      <c r="A68" s="260" t="str">
        <f>'CONTRACT TOTAL'!A68:B68</f>
        <v>Position Title (Employee Classification) 9</v>
      </c>
      <c r="B68" s="260"/>
      <c r="C68" s="76">
        <v>0</v>
      </c>
      <c r="D68" s="76">
        <v>0</v>
      </c>
      <c r="E68" s="76">
        <v>0</v>
      </c>
      <c r="F68" s="76">
        <v>4811</v>
      </c>
      <c r="G68" s="70"/>
      <c r="H68" s="70"/>
      <c r="I68" s="70"/>
      <c r="J68" s="76">
        <f t="shared" si="8"/>
        <v>0</v>
      </c>
      <c r="K68" s="83">
        <v>0</v>
      </c>
      <c r="L68" s="76">
        <v>0</v>
      </c>
      <c r="N68" s="18">
        <v>0</v>
      </c>
      <c r="O68" s="18">
        <f t="shared" si="9"/>
        <v>0</v>
      </c>
      <c r="P68" s="29"/>
    </row>
    <row r="69" spans="1:16" s="15" customFormat="1" ht="12.75" customHeight="1" x14ac:dyDescent="0.4">
      <c r="A69" s="260" t="str">
        <f>'CONTRACT TOTAL'!A69:B69</f>
        <v>Position Title (Employee Classification) 10</v>
      </c>
      <c r="B69" s="260"/>
      <c r="C69" s="76">
        <v>0</v>
      </c>
      <c r="D69" s="76">
        <v>0</v>
      </c>
      <c r="E69" s="76">
        <v>0</v>
      </c>
      <c r="F69" s="76">
        <v>2542</v>
      </c>
      <c r="G69" s="70"/>
      <c r="H69" s="70"/>
      <c r="I69" s="70"/>
      <c r="J69" s="76">
        <f t="shared" si="8"/>
        <v>0</v>
      </c>
      <c r="K69" s="83">
        <v>0</v>
      </c>
      <c r="L69" s="76">
        <v>0</v>
      </c>
      <c r="N69" s="18">
        <v>0</v>
      </c>
      <c r="O69" s="18">
        <f t="shared" si="9"/>
        <v>0</v>
      </c>
    </row>
    <row r="70" spans="1:16" s="15" customFormat="1" ht="12.75" customHeight="1" x14ac:dyDescent="0.4">
      <c r="A70" s="260" t="str">
        <f>'CONTRACT TOTAL'!A70:B70</f>
        <v>Position Title (Employee Classification) 11</v>
      </c>
      <c r="B70" s="260"/>
      <c r="C70" s="76">
        <v>0</v>
      </c>
      <c r="D70" s="76">
        <v>0</v>
      </c>
      <c r="E70" s="76">
        <v>1002.63</v>
      </c>
      <c r="F70" s="76">
        <v>2962</v>
      </c>
      <c r="G70" s="70"/>
      <c r="H70" s="70"/>
      <c r="I70" s="70"/>
      <c r="J70" s="76">
        <f t="shared" si="8"/>
        <v>1002.63</v>
      </c>
      <c r="K70" s="83">
        <v>1002.63</v>
      </c>
      <c r="L70" s="76">
        <v>0</v>
      </c>
      <c r="N70" s="18">
        <v>0</v>
      </c>
      <c r="O70" s="18">
        <f t="shared" si="9"/>
        <v>0</v>
      </c>
    </row>
    <row r="71" spans="1:16" s="15" customFormat="1" ht="12.75" customHeight="1" x14ac:dyDescent="0.4">
      <c r="A71" s="260" t="str">
        <f>'CONTRACT TOTAL'!A71:B71</f>
        <v>Position Title (Employee Classification) 12</v>
      </c>
      <c r="B71" s="260"/>
      <c r="C71" s="76">
        <v>0</v>
      </c>
      <c r="D71" s="76">
        <v>0</v>
      </c>
      <c r="E71" s="76">
        <v>6783.89</v>
      </c>
      <c r="F71" s="76">
        <v>0</v>
      </c>
      <c r="G71" s="70"/>
      <c r="H71" s="70"/>
      <c r="I71" s="70"/>
      <c r="J71" s="76">
        <f t="shared" si="8"/>
        <v>6783.89</v>
      </c>
      <c r="K71" s="83">
        <v>6783.89</v>
      </c>
      <c r="L71" s="76">
        <v>0</v>
      </c>
      <c r="N71" s="18">
        <v>0</v>
      </c>
      <c r="O71" s="18">
        <f t="shared" si="9"/>
        <v>0</v>
      </c>
    </row>
    <row r="72" spans="1:16" s="15" customFormat="1" ht="12.75" customHeight="1" x14ac:dyDescent="0.4">
      <c r="A72" s="260" t="str">
        <f>'CONTRACT TOTAL'!A72:B72</f>
        <v>Position Title (Employee Classification) 13</v>
      </c>
      <c r="B72" s="260"/>
      <c r="C72" s="83">
        <v>0</v>
      </c>
      <c r="D72" s="83">
        <v>0</v>
      </c>
      <c r="E72" s="83">
        <v>0</v>
      </c>
      <c r="F72" s="83">
        <v>0</v>
      </c>
      <c r="G72" s="70"/>
      <c r="H72" s="70"/>
      <c r="I72" s="70"/>
      <c r="J72" s="83">
        <f t="shared" ref="J72:J77" si="10">E72+G72+H72+I72</f>
        <v>0</v>
      </c>
      <c r="K72" s="83">
        <v>0</v>
      </c>
      <c r="L72" s="83">
        <v>0</v>
      </c>
      <c r="N72" s="18">
        <v>0</v>
      </c>
      <c r="O72" s="18">
        <f t="shared" ref="O72:O77" si="11">C72-N72</f>
        <v>0</v>
      </c>
    </row>
    <row r="73" spans="1:16" s="15" customFormat="1" ht="12.75" customHeight="1" x14ac:dyDescent="0.4">
      <c r="A73" s="260" t="str">
        <f>'CONTRACT TOTAL'!A73:B73</f>
        <v>Position Title (Employee Classification) 14</v>
      </c>
      <c r="B73" s="260"/>
      <c r="C73" s="83">
        <v>0</v>
      </c>
      <c r="D73" s="83">
        <v>0</v>
      </c>
      <c r="E73" s="83">
        <v>0</v>
      </c>
      <c r="F73" s="83">
        <v>0</v>
      </c>
      <c r="G73" s="70"/>
      <c r="H73" s="70"/>
      <c r="I73" s="70"/>
      <c r="J73" s="83">
        <f t="shared" si="10"/>
        <v>0</v>
      </c>
      <c r="K73" s="83">
        <v>0</v>
      </c>
      <c r="L73" s="83">
        <v>0</v>
      </c>
      <c r="N73" s="18">
        <v>0</v>
      </c>
      <c r="O73" s="18">
        <f t="shared" si="11"/>
        <v>0</v>
      </c>
    </row>
    <row r="74" spans="1:16" s="15" customFormat="1" ht="12.75" customHeight="1" x14ac:dyDescent="0.4">
      <c r="A74" s="260" t="str">
        <f>'CONTRACT TOTAL'!A74:B74</f>
        <v>Position Title (Employee Classification) 15</v>
      </c>
      <c r="B74" s="260"/>
      <c r="C74" s="83">
        <v>0</v>
      </c>
      <c r="D74" s="83">
        <v>0</v>
      </c>
      <c r="E74" s="83">
        <v>0</v>
      </c>
      <c r="F74" s="83">
        <v>0</v>
      </c>
      <c r="G74" s="70"/>
      <c r="H74" s="70"/>
      <c r="I74" s="70"/>
      <c r="J74" s="83">
        <f t="shared" si="10"/>
        <v>0</v>
      </c>
      <c r="K74" s="83">
        <v>0</v>
      </c>
      <c r="L74" s="83">
        <v>0</v>
      </c>
      <c r="N74" s="18">
        <v>0</v>
      </c>
      <c r="O74" s="18">
        <f t="shared" si="11"/>
        <v>0</v>
      </c>
    </row>
    <row r="75" spans="1:16" s="15" customFormat="1" ht="12.75" customHeight="1" x14ac:dyDescent="0.4">
      <c r="A75" s="260" t="str">
        <f>'CONTRACT TOTAL'!A75:B75</f>
        <v>Position Title (Employee Classification) 16</v>
      </c>
      <c r="B75" s="260"/>
      <c r="C75" s="83">
        <v>0</v>
      </c>
      <c r="D75" s="83">
        <v>0</v>
      </c>
      <c r="E75" s="83">
        <v>0</v>
      </c>
      <c r="F75" s="83">
        <v>0</v>
      </c>
      <c r="G75" s="70"/>
      <c r="H75" s="70"/>
      <c r="I75" s="70"/>
      <c r="J75" s="83">
        <f t="shared" si="10"/>
        <v>0</v>
      </c>
      <c r="K75" s="83">
        <v>0</v>
      </c>
      <c r="L75" s="83">
        <v>0</v>
      </c>
      <c r="N75" s="18">
        <v>0</v>
      </c>
      <c r="O75" s="18">
        <f t="shared" si="11"/>
        <v>0</v>
      </c>
    </row>
    <row r="76" spans="1:16" s="15" customFormat="1" ht="12.75" customHeight="1" x14ac:dyDescent="0.4">
      <c r="A76" s="260" t="str">
        <f>'CONTRACT TOTAL'!A76:B76</f>
        <v>Position Title (Employee Classification) 17</v>
      </c>
      <c r="B76" s="260"/>
      <c r="C76" s="83">
        <v>0</v>
      </c>
      <c r="D76" s="83">
        <v>0</v>
      </c>
      <c r="E76" s="83">
        <v>0</v>
      </c>
      <c r="F76" s="83">
        <v>0</v>
      </c>
      <c r="G76" s="70"/>
      <c r="H76" s="70"/>
      <c r="I76" s="70"/>
      <c r="J76" s="83">
        <f t="shared" si="10"/>
        <v>0</v>
      </c>
      <c r="K76" s="83">
        <v>0</v>
      </c>
      <c r="L76" s="83">
        <v>0</v>
      </c>
      <c r="N76" s="18">
        <v>0</v>
      </c>
      <c r="O76" s="18">
        <f t="shared" si="11"/>
        <v>0</v>
      </c>
    </row>
    <row r="77" spans="1:16" s="15" customFormat="1" ht="12.75" customHeight="1" x14ac:dyDescent="0.4">
      <c r="A77" s="260" t="str">
        <f>'CONTRACT TOTAL'!A77:B77</f>
        <v>Position Title (Employee Classification) 18</v>
      </c>
      <c r="B77" s="260"/>
      <c r="C77" s="83">
        <v>0</v>
      </c>
      <c r="D77" s="83">
        <v>0</v>
      </c>
      <c r="E77" s="83">
        <v>0</v>
      </c>
      <c r="F77" s="83">
        <v>0</v>
      </c>
      <c r="G77" s="70"/>
      <c r="H77" s="70"/>
      <c r="I77" s="70"/>
      <c r="J77" s="83">
        <f t="shared" si="10"/>
        <v>0</v>
      </c>
      <c r="K77" s="83">
        <v>0</v>
      </c>
      <c r="L77" s="83">
        <v>0</v>
      </c>
      <c r="N77" s="18">
        <v>0</v>
      </c>
      <c r="O77" s="18">
        <f t="shared" si="11"/>
        <v>0</v>
      </c>
    </row>
    <row r="78" spans="1:16" s="15" customFormat="1" ht="12.75" x14ac:dyDescent="0.4">
      <c r="A78" s="259" t="s">
        <v>51</v>
      </c>
      <c r="B78" s="259"/>
      <c r="C78" s="78">
        <f>SUM(C60:C77)</f>
        <v>0</v>
      </c>
      <c r="D78" s="89">
        <f t="shared" ref="D78:N78" si="12">SUM(D60:D77)</f>
        <v>0</v>
      </c>
      <c r="E78" s="89">
        <f t="shared" si="12"/>
        <v>19728.64</v>
      </c>
      <c r="F78" s="89">
        <f t="shared" si="12"/>
        <v>26629</v>
      </c>
      <c r="G78" s="89">
        <f t="shared" si="12"/>
        <v>0</v>
      </c>
      <c r="H78" s="89">
        <f t="shared" si="12"/>
        <v>0</v>
      </c>
      <c r="I78" s="89">
        <f t="shared" si="12"/>
        <v>0</v>
      </c>
      <c r="J78" s="89">
        <f t="shared" si="12"/>
        <v>19728.64</v>
      </c>
      <c r="K78" s="89">
        <f t="shared" si="12"/>
        <v>19728.64</v>
      </c>
      <c r="L78" s="89">
        <f t="shared" si="12"/>
        <v>0</v>
      </c>
      <c r="N78" s="89">
        <f t="shared" si="12"/>
        <v>0</v>
      </c>
      <c r="O78" s="26">
        <f>SUM(O60:O71)</f>
        <v>0</v>
      </c>
    </row>
    <row r="79" spans="1:16" s="15" customFormat="1" ht="12.75" x14ac:dyDescent="0.4">
      <c r="A79" s="374"/>
      <c r="B79" s="375"/>
      <c r="C79" s="77"/>
      <c r="D79" s="77"/>
      <c r="E79" s="77"/>
      <c r="F79" s="77"/>
      <c r="G79" s="77"/>
      <c r="H79" s="77"/>
      <c r="I79" s="77"/>
      <c r="J79" s="77"/>
      <c r="K79" s="132"/>
      <c r="L79" s="77"/>
      <c r="N79" s="14"/>
      <c r="O79" s="14"/>
    </row>
    <row r="80" spans="1:16" s="15" customFormat="1" x14ac:dyDescent="0.4">
      <c r="A80" s="265" t="s">
        <v>50</v>
      </c>
      <c r="B80" s="265"/>
      <c r="C80" s="77"/>
      <c r="D80" s="77"/>
      <c r="E80" s="77"/>
      <c r="F80" s="77"/>
      <c r="G80" s="77"/>
      <c r="H80" s="77"/>
      <c r="I80" s="77"/>
      <c r="J80" s="77"/>
      <c r="K80" s="132"/>
      <c r="L80" s="77"/>
      <c r="N80" s="14"/>
      <c r="O80" s="14"/>
    </row>
    <row r="81" spans="1:15" s="15" customFormat="1" ht="12.75" customHeight="1" x14ac:dyDescent="0.4">
      <c r="A81" s="260" t="str">
        <f>'CONTRACT TOTAL'!A81:B81</f>
        <v>Position Title (Employee Classification) 1</v>
      </c>
      <c r="B81" s="260"/>
      <c r="C81" s="76">
        <v>0</v>
      </c>
      <c r="D81" s="76">
        <v>0</v>
      </c>
      <c r="E81" s="76">
        <v>0</v>
      </c>
      <c r="F81" s="76">
        <v>0</v>
      </c>
      <c r="G81" s="70"/>
      <c r="H81" s="70"/>
      <c r="I81" s="70"/>
      <c r="J81" s="76">
        <f t="shared" ref="J81:J92" si="13">E81+G81+H81+I81</f>
        <v>0</v>
      </c>
      <c r="K81" s="83">
        <v>0</v>
      </c>
      <c r="L81" s="76">
        <v>0</v>
      </c>
      <c r="N81" s="18">
        <v>0</v>
      </c>
      <c r="O81" s="18">
        <f t="shared" ref="O81:O92" si="14">C81-N81</f>
        <v>0</v>
      </c>
    </row>
    <row r="82" spans="1:15" s="15" customFormat="1" ht="12.75" customHeight="1" x14ac:dyDescent="0.4">
      <c r="A82" s="260" t="str">
        <f>'CONTRACT TOTAL'!A82:B82</f>
        <v>Position Title (Employee Classification) 2</v>
      </c>
      <c r="B82" s="260"/>
      <c r="C82" s="76">
        <v>0</v>
      </c>
      <c r="D82" s="76">
        <v>0</v>
      </c>
      <c r="E82" s="76">
        <v>0</v>
      </c>
      <c r="F82" s="76">
        <v>0</v>
      </c>
      <c r="G82" s="70"/>
      <c r="H82" s="70"/>
      <c r="I82" s="70"/>
      <c r="J82" s="76">
        <f t="shared" si="13"/>
        <v>0</v>
      </c>
      <c r="K82" s="83">
        <v>0</v>
      </c>
      <c r="L82" s="76">
        <v>0</v>
      </c>
      <c r="N82" s="18">
        <v>0</v>
      </c>
      <c r="O82" s="18">
        <f t="shared" si="14"/>
        <v>0</v>
      </c>
    </row>
    <row r="83" spans="1:15" s="15" customFormat="1" ht="12.75" customHeight="1" x14ac:dyDescent="0.4">
      <c r="A83" s="260" t="str">
        <f>'CONTRACT TOTAL'!A83:B83</f>
        <v>Position Title (Employee Classification) 3</v>
      </c>
      <c r="B83" s="260"/>
      <c r="C83" s="76">
        <v>0</v>
      </c>
      <c r="D83" s="76">
        <v>0</v>
      </c>
      <c r="E83" s="76">
        <v>0</v>
      </c>
      <c r="F83" s="76">
        <v>0</v>
      </c>
      <c r="G83" s="70"/>
      <c r="H83" s="70"/>
      <c r="I83" s="70"/>
      <c r="J83" s="76">
        <f t="shared" si="13"/>
        <v>0</v>
      </c>
      <c r="K83" s="83">
        <v>0</v>
      </c>
      <c r="L83" s="76">
        <v>0</v>
      </c>
      <c r="N83" s="18">
        <v>0</v>
      </c>
      <c r="O83" s="18">
        <f t="shared" si="14"/>
        <v>0</v>
      </c>
    </row>
    <row r="84" spans="1:15" s="15" customFormat="1" ht="12.75" x14ac:dyDescent="0.4">
      <c r="A84" s="260" t="str">
        <f>'CONTRACT TOTAL'!A84:B84</f>
        <v>Position Title (Employee Classification) 4</v>
      </c>
      <c r="B84" s="260"/>
      <c r="C84" s="76">
        <v>0</v>
      </c>
      <c r="D84" s="76">
        <v>0</v>
      </c>
      <c r="E84" s="76">
        <v>0</v>
      </c>
      <c r="F84" s="76">
        <v>0</v>
      </c>
      <c r="G84" s="70"/>
      <c r="H84" s="70"/>
      <c r="I84" s="70"/>
      <c r="J84" s="76">
        <f t="shared" si="13"/>
        <v>0</v>
      </c>
      <c r="K84" s="83">
        <v>0</v>
      </c>
      <c r="L84" s="76">
        <v>0</v>
      </c>
      <c r="N84" s="18">
        <v>0</v>
      </c>
      <c r="O84" s="18">
        <f t="shared" si="14"/>
        <v>0</v>
      </c>
    </row>
    <row r="85" spans="1:15" s="15" customFormat="1" ht="12.75" customHeight="1" x14ac:dyDescent="0.4">
      <c r="A85" s="260" t="str">
        <f>'CONTRACT TOTAL'!A85:B85</f>
        <v>Position Title (Employee Classification) 5</v>
      </c>
      <c r="B85" s="260"/>
      <c r="C85" s="76">
        <v>0</v>
      </c>
      <c r="D85" s="76">
        <v>0</v>
      </c>
      <c r="E85" s="76">
        <v>1314.96</v>
      </c>
      <c r="F85" s="76">
        <v>0</v>
      </c>
      <c r="G85" s="70"/>
      <c r="H85" s="70"/>
      <c r="I85" s="70"/>
      <c r="J85" s="76">
        <f t="shared" si="13"/>
        <v>1314.96</v>
      </c>
      <c r="K85" s="83">
        <v>1314.96</v>
      </c>
      <c r="L85" s="76">
        <v>0</v>
      </c>
      <c r="N85" s="18">
        <v>0</v>
      </c>
      <c r="O85" s="18">
        <f t="shared" si="14"/>
        <v>0</v>
      </c>
    </row>
    <row r="86" spans="1:15" s="15" customFormat="1" ht="12.75" customHeight="1" x14ac:dyDescent="0.4">
      <c r="A86" s="260" t="str">
        <f>'CONTRACT TOTAL'!A86:B86</f>
        <v>Position Title (Employee Classification) 6</v>
      </c>
      <c r="B86" s="260"/>
      <c r="C86" s="76">
        <v>0</v>
      </c>
      <c r="D86" s="76">
        <v>0</v>
      </c>
      <c r="E86" s="76">
        <v>659.67</v>
      </c>
      <c r="F86" s="76">
        <v>0</v>
      </c>
      <c r="G86" s="70"/>
      <c r="H86" s="70"/>
      <c r="I86" s="70"/>
      <c r="J86" s="76">
        <f t="shared" si="13"/>
        <v>659.67</v>
      </c>
      <c r="K86" s="83">
        <v>659.67</v>
      </c>
      <c r="L86" s="76">
        <v>0</v>
      </c>
      <c r="N86" s="18">
        <v>0</v>
      </c>
      <c r="O86" s="18">
        <f t="shared" si="14"/>
        <v>0</v>
      </c>
    </row>
    <row r="87" spans="1:15" s="15" customFormat="1" ht="12.75" x14ac:dyDescent="0.4">
      <c r="A87" s="260" t="str">
        <f>'CONTRACT TOTAL'!A87:B87</f>
        <v>Position Title (Employee Classification) 7</v>
      </c>
      <c r="B87" s="260"/>
      <c r="C87" s="76">
        <v>0</v>
      </c>
      <c r="D87" s="76">
        <v>0</v>
      </c>
      <c r="E87" s="76">
        <v>1384.14</v>
      </c>
      <c r="F87" s="76">
        <v>0</v>
      </c>
      <c r="G87" s="70"/>
      <c r="H87" s="70"/>
      <c r="I87" s="70"/>
      <c r="J87" s="76">
        <f t="shared" si="13"/>
        <v>1384.14</v>
      </c>
      <c r="K87" s="83">
        <v>1384.14</v>
      </c>
      <c r="L87" s="76">
        <v>0</v>
      </c>
      <c r="N87" s="18">
        <v>0</v>
      </c>
      <c r="O87" s="18">
        <f t="shared" si="14"/>
        <v>0</v>
      </c>
    </row>
    <row r="88" spans="1:15" s="15" customFormat="1" ht="12.75" customHeight="1" x14ac:dyDescent="0.4">
      <c r="A88" s="260" t="str">
        <f>'CONTRACT TOTAL'!A88:B88</f>
        <v>Position Title (Employee Classification) 8</v>
      </c>
      <c r="B88" s="260"/>
      <c r="C88" s="76">
        <v>0</v>
      </c>
      <c r="D88" s="76">
        <v>0</v>
      </c>
      <c r="E88" s="76">
        <v>0</v>
      </c>
      <c r="F88" s="76">
        <v>0</v>
      </c>
      <c r="G88" s="70"/>
      <c r="H88" s="70"/>
      <c r="I88" s="70"/>
      <c r="J88" s="76">
        <f t="shared" si="13"/>
        <v>0</v>
      </c>
      <c r="K88" s="83">
        <v>0</v>
      </c>
      <c r="L88" s="76">
        <v>0</v>
      </c>
      <c r="N88" s="18">
        <v>0</v>
      </c>
      <c r="O88" s="18">
        <f t="shared" si="14"/>
        <v>0</v>
      </c>
    </row>
    <row r="89" spans="1:15" s="15" customFormat="1" ht="12.75" customHeight="1" x14ac:dyDescent="0.4">
      <c r="A89" s="260" t="str">
        <f>'CONTRACT TOTAL'!A89:B89</f>
        <v>Position Title (Employee Classification) 9</v>
      </c>
      <c r="B89" s="260"/>
      <c r="C89" s="76">
        <v>0</v>
      </c>
      <c r="D89" s="76">
        <v>0</v>
      </c>
      <c r="E89" s="76">
        <v>0</v>
      </c>
      <c r="F89" s="76">
        <v>0</v>
      </c>
      <c r="G89" s="70"/>
      <c r="H89" s="70"/>
      <c r="I89" s="70"/>
      <c r="J89" s="76">
        <f t="shared" si="13"/>
        <v>0</v>
      </c>
      <c r="K89" s="83">
        <v>0</v>
      </c>
      <c r="L89" s="76">
        <v>0</v>
      </c>
      <c r="N89" s="18">
        <v>0</v>
      </c>
      <c r="O89" s="18">
        <f t="shared" si="14"/>
        <v>0</v>
      </c>
    </row>
    <row r="90" spans="1:15" s="15" customFormat="1" ht="12.75" customHeight="1" x14ac:dyDescent="0.4">
      <c r="A90" s="260" t="str">
        <f>'CONTRACT TOTAL'!A90:B90</f>
        <v>Position Title (Employee Classification) 10</v>
      </c>
      <c r="B90" s="260"/>
      <c r="C90" s="76">
        <v>0</v>
      </c>
      <c r="D90" s="76">
        <v>0</v>
      </c>
      <c r="E90" s="76">
        <v>0</v>
      </c>
      <c r="F90" s="76">
        <v>1466</v>
      </c>
      <c r="G90" s="70"/>
      <c r="H90" s="70"/>
      <c r="I90" s="70"/>
      <c r="J90" s="76">
        <f t="shared" si="13"/>
        <v>0</v>
      </c>
      <c r="K90" s="83">
        <v>0</v>
      </c>
      <c r="L90" s="76">
        <v>0</v>
      </c>
      <c r="N90" s="18">
        <v>0</v>
      </c>
      <c r="O90" s="18">
        <f t="shared" si="14"/>
        <v>0</v>
      </c>
    </row>
    <row r="91" spans="1:15" s="15" customFormat="1" ht="12.75" customHeight="1" x14ac:dyDescent="0.4">
      <c r="A91" s="260" t="str">
        <f>'CONTRACT TOTAL'!A91:B91</f>
        <v>Position Title (Employee Classification) 11</v>
      </c>
      <c r="B91" s="260"/>
      <c r="C91" s="76">
        <v>0</v>
      </c>
      <c r="D91" s="76">
        <v>0</v>
      </c>
      <c r="E91" s="76">
        <v>0</v>
      </c>
      <c r="F91" s="76">
        <v>0</v>
      </c>
      <c r="G91" s="70"/>
      <c r="H91" s="70"/>
      <c r="I91" s="70"/>
      <c r="J91" s="76">
        <f t="shared" si="13"/>
        <v>0</v>
      </c>
      <c r="K91" s="83">
        <v>0</v>
      </c>
      <c r="L91" s="76">
        <v>0</v>
      </c>
      <c r="N91" s="18">
        <v>0</v>
      </c>
      <c r="O91" s="18">
        <f t="shared" si="14"/>
        <v>0</v>
      </c>
    </row>
    <row r="92" spans="1:15" s="15" customFormat="1" ht="12.75" customHeight="1" x14ac:dyDescent="0.4">
      <c r="A92" s="260" t="str">
        <f>'CONTRACT TOTAL'!A92:B92</f>
        <v>Position Title (Employee Classification) 12</v>
      </c>
      <c r="B92" s="260"/>
      <c r="C92" s="76">
        <v>0</v>
      </c>
      <c r="D92" s="76">
        <v>0</v>
      </c>
      <c r="E92" s="76">
        <v>717.2</v>
      </c>
      <c r="F92" s="76">
        <v>0</v>
      </c>
      <c r="G92" s="70"/>
      <c r="H92" s="70"/>
      <c r="I92" s="70"/>
      <c r="J92" s="76">
        <f t="shared" si="13"/>
        <v>717.2</v>
      </c>
      <c r="K92" s="83">
        <v>717.2</v>
      </c>
      <c r="L92" s="76">
        <v>0</v>
      </c>
      <c r="N92" s="18">
        <v>0</v>
      </c>
      <c r="O92" s="18">
        <f t="shared" si="14"/>
        <v>0</v>
      </c>
    </row>
    <row r="93" spans="1:15" s="15" customFormat="1" ht="12.75" customHeight="1" x14ac:dyDescent="0.4">
      <c r="A93" s="260" t="str">
        <f>'CONTRACT TOTAL'!A93:B93</f>
        <v>Position Title (Employee Classification) 13</v>
      </c>
      <c r="B93" s="260"/>
      <c r="C93" s="83">
        <v>0</v>
      </c>
      <c r="D93" s="83">
        <v>0</v>
      </c>
      <c r="E93" s="83">
        <v>0</v>
      </c>
      <c r="F93" s="83">
        <v>0</v>
      </c>
      <c r="G93" s="70"/>
      <c r="H93" s="70"/>
      <c r="I93" s="70"/>
      <c r="J93" s="83">
        <f t="shared" ref="J93:J98" si="15">E93+G93+H93+I93</f>
        <v>0</v>
      </c>
      <c r="K93" s="83">
        <v>0</v>
      </c>
      <c r="L93" s="83">
        <v>0</v>
      </c>
      <c r="N93" s="18">
        <v>0</v>
      </c>
      <c r="O93" s="18">
        <f t="shared" ref="O93:O98" si="16">C93-N93</f>
        <v>0</v>
      </c>
    </row>
    <row r="94" spans="1:15" s="15" customFormat="1" ht="12.75" customHeight="1" x14ac:dyDescent="0.4">
      <c r="A94" s="260" t="str">
        <f>'CONTRACT TOTAL'!A94:B94</f>
        <v>Position Title (Employee Classification) 14</v>
      </c>
      <c r="B94" s="260"/>
      <c r="C94" s="83">
        <v>0</v>
      </c>
      <c r="D94" s="83">
        <v>0</v>
      </c>
      <c r="E94" s="83">
        <v>0</v>
      </c>
      <c r="F94" s="83">
        <v>0</v>
      </c>
      <c r="G94" s="70"/>
      <c r="H94" s="70"/>
      <c r="I94" s="70"/>
      <c r="J94" s="83">
        <f t="shared" si="15"/>
        <v>0</v>
      </c>
      <c r="K94" s="83">
        <v>0</v>
      </c>
      <c r="L94" s="83">
        <v>0</v>
      </c>
      <c r="N94" s="18">
        <v>0</v>
      </c>
      <c r="O94" s="18">
        <f t="shared" si="16"/>
        <v>0</v>
      </c>
    </row>
    <row r="95" spans="1:15" s="15" customFormat="1" ht="12.75" customHeight="1" x14ac:dyDescent="0.4">
      <c r="A95" s="260" t="str">
        <f>'CONTRACT TOTAL'!A95:B95</f>
        <v>Position Title (Employee Classification) 15</v>
      </c>
      <c r="B95" s="260"/>
      <c r="C95" s="83">
        <v>0</v>
      </c>
      <c r="D95" s="83">
        <v>0</v>
      </c>
      <c r="E95" s="83">
        <v>0</v>
      </c>
      <c r="F95" s="83">
        <v>0</v>
      </c>
      <c r="G95" s="70"/>
      <c r="H95" s="70"/>
      <c r="I95" s="70"/>
      <c r="J95" s="83">
        <f t="shared" si="15"/>
        <v>0</v>
      </c>
      <c r="K95" s="83">
        <v>0</v>
      </c>
      <c r="L95" s="83">
        <v>0</v>
      </c>
      <c r="N95" s="18">
        <v>0</v>
      </c>
      <c r="O95" s="18">
        <f t="shared" si="16"/>
        <v>0</v>
      </c>
    </row>
    <row r="96" spans="1:15" s="15" customFormat="1" ht="12.75" customHeight="1" x14ac:dyDescent="0.4">
      <c r="A96" s="260" t="str">
        <f>'CONTRACT TOTAL'!A96:B96</f>
        <v>Position Title (Employee Classification) 16</v>
      </c>
      <c r="B96" s="260"/>
      <c r="C96" s="83">
        <v>0</v>
      </c>
      <c r="D96" s="83">
        <v>0</v>
      </c>
      <c r="E96" s="83">
        <v>0</v>
      </c>
      <c r="F96" s="83">
        <v>0</v>
      </c>
      <c r="G96" s="70"/>
      <c r="H96" s="70"/>
      <c r="I96" s="70"/>
      <c r="J96" s="83">
        <f t="shared" si="15"/>
        <v>0</v>
      </c>
      <c r="K96" s="83">
        <v>0</v>
      </c>
      <c r="L96" s="83">
        <v>0</v>
      </c>
      <c r="N96" s="18">
        <v>0</v>
      </c>
      <c r="O96" s="18">
        <f t="shared" si="16"/>
        <v>0</v>
      </c>
    </row>
    <row r="97" spans="1:15" s="15" customFormat="1" ht="12.75" customHeight="1" x14ac:dyDescent="0.4">
      <c r="A97" s="260" t="str">
        <f>'CONTRACT TOTAL'!A97:B97</f>
        <v>Position Title (Employee Classification) 17</v>
      </c>
      <c r="B97" s="260"/>
      <c r="C97" s="83">
        <v>0</v>
      </c>
      <c r="D97" s="83">
        <v>0</v>
      </c>
      <c r="E97" s="83">
        <v>0</v>
      </c>
      <c r="F97" s="83">
        <v>0</v>
      </c>
      <c r="G97" s="70"/>
      <c r="H97" s="70"/>
      <c r="I97" s="70"/>
      <c r="J97" s="83">
        <f t="shared" si="15"/>
        <v>0</v>
      </c>
      <c r="K97" s="83">
        <v>0</v>
      </c>
      <c r="L97" s="83">
        <v>0</v>
      </c>
      <c r="N97" s="18">
        <v>0</v>
      </c>
      <c r="O97" s="18">
        <f t="shared" si="16"/>
        <v>0</v>
      </c>
    </row>
    <row r="98" spans="1:15" s="15" customFormat="1" ht="12.75" customHeight="1" x14ac:dyDescent="0.4">
      <c r="A98" s="260" t="str">
        <f>'CONTRACT TOTAL'!A98:B98</f>
        <v>Position Title (Employee Classification) 18</v>
      </c>
      <c r="B98" s="260"/>
      <c r="C98" s="83">
        <v>0</v>
      </c>
      <c r="D98" s="83">
        <v>0</v>
      </c>
      <c r="E98" s="83">
        <v>0</v>
      </c>
      <c r="F98" s="83">
        <v>0</v>
      </c>
      <c r="G98" s="70"/>
      <c r="H98" s="70"/>
      <c r="I98" s="70"/>
      <c r="J98" s="83">
        <f t="shared" si="15"/>
        <v>0</v>
      </c>
      <c r="K98" s="83">
        <v>0</v>
      </c>
      <c r="L98" s="83">
        <v>0</v>
      </c>
      <c r="N98" s="18">
        <v>0</v>
      </c>
      <c r="O98" s="18">
        <f t="shared" si="16"/>
        <v>0</v>
      </c>
    </row>
    <row r="99" spans="1:15" s="15" customFormat="1" ht="12.75" x14ac:dyDescent="0.4">
      <c r="A99" s="259" t="s">
        <v>52</v>
      </c>
      <c r="B99" s="259"/>
      <c r="C99" s="78">
        <f t="shared" ref="C99:L99" si="17">SUM(C81:C98)</f>
        <v>0</v>
      </c>
      <c r="D99" s="89">
        <f t="shared" si="17"/>
        <v>0</v>
      </c>
      <c r="E99" s="89">
        <f t="shared" si="17"/>
        <v>4075.9700000000003</v>
      </c>
      <c r="F99" s="89">
        <f t="shared" si="17"/>
        <v>1466</v>
      </c>
      <c r="G99" s="89">
        <f t="shared" si="17"/>
        <v>0</v>
      </c>
      <c r="H99" s="89">
        <f t="shared" si="17"/>
        <v>0</v>
      </c>
      <c r="I99" s="89">
        <f t="shared" si="17"/>
        <v>0</v>
      </c>
      <c r="J99" s="89">
        <f t="shared" si="17"/>
        <v>4075.9700000000003</v>
      </c>
      <c r="K99" s="89">
        <f t="shared" si="17"/>
        <v>4075.9700000000003</v>
      </c>
      <c r="L99" s="89">
        <f t="shared" si="17"/>
        <v>0</v>
      </c>
      <c r="N99" s="89">
        <f>SUM(N81:N98)</f>
        <v>0</v>
      </c>
      <c r="O99" s="26">
        <f>SUM(O81:O92)</f>
        <v>0</v>
      </c>
    </row>
    <row r="100" spans="1:15" s="15" customFormat="1" ht="12.75" x14ac:dyDescent="0.4">
      <c r="A100" s="374"/>
      <c r="B100" s="375"/>
      <c r="C100" s="77"/>
      <c r="D100" s="77"/>
      <c r="E100" s="77"/>
      <c r="F100" s="77"/>
      <c r="G100" s="77"/>
      <c r="H100" s="77"/>
      <c r="I100" s="77"/>
      <c r="J100" s="77"/>
      <c r="K100" s="132"/>
      <c r="L100" s="77"/>
      <c r="N100" s="14"/>
      <c r="O100" s="14"/>
    </row>
    <row r="101" spans="1:15" s="15" customFormat="1" x14ac:dyDescent="0.4">
      <c r="A101" s="265" t="s">
        <v>53</v>
      </c>
      <c r="B101" s="265"/>
      <c r="C101" s="77"/>
      <c r="D101" s="77"/>
      <c r="E101" s="77"/>
      <c r="F101" s="77"/>
      <c r="G101" s="77"/>
      <c r="H101" s="77"/>
      <c r="I101" s="77"/>
      <c r="J101" s="77"/>
      <c r="K101" s="132"/>
      <c r="L101" s="77"/>
      <c r="N101" s="14"/>
      <c r="O101" s="14"/>
    </row>
    <row r="102" spans="1:15" s="15" customFormat="1" ht="12.75" customHeight="1" x14ac:dyDescent="0.4">
      <c r="A102" s="260" t="str">
        <f>'CONTRACT TOTAL'!A102:B102</f>
        <v>FY20 Employee Classification 40.7%</v>
      </c>
      <c r="B102" s="260"/>
      <c r="C102" s="76">
        <v>0</v>
      </c>
      <c r="D102" s="76">
        <v>0</v>
      </c>
      <c r="E102" s="76">
        <v>328.3</v>
      </c>
      <c r="F102" s="76">
        <v>0</v>
      </c>
      <c r="G102" s="70"/>
      <c r="H102" s="70"/>
      <c r="I102" s="70"/>
      <c r="J102" s="76">
        <f t="shared" ref="J102:J110" si="18">E102+G102+H102+I102</f>
        <v>328.3</v>
      </c>
      <c r="K102" s="83">
        <v>328.3</v>
      </c>
      <c r="L102" s="76">
        <v>0</v>
      </c>
      <c r="N102" s="18">
        <v>0</v>
      </c>
      <c r="O102" s="18">
        <f t="shared" ref="O102:O113" si="19">C102-N102</f>
        <v>0</v>
      </c>
    </row>
    <row r="103" spans="1:15" s="15" customFormat="1" ht="12.75" customHeight="1" x14ac:dyDescent="0.4">
      <c r="A103" s="260" t="str">
        <f>'CONTRACT TOTAL'!A103:B103</f>
        <v>FY20 Employee Classification 44.5%</v>
      </c>
      <c r="B103" s="260"/>
      <c r="C103" s="76">
        <v>0</v>
      </c>
      <c r="D103" s="76">
        <v>0</v>
      </c>
      <c r="E103" s="76">
        <v>1045.27</v>
      </c>
      <c r="F103" s="76">
        <v>0</v>
      </c>
      <c r="G103" s="70"/>
      <c r="H103" s="70"/>
      <c r="I103" s="70"/>
      <c r="J103" s="76">
        <f t="shared" si="18"/>
        <v>1045.27</v>
      </c>
      <c r="K103" s="83">
        <v>1045.27</v>
      </c>
      <c r="L103" s="76">
        <v>0</v>
      </c>
      <c r="N103" s="18">
        <v>0</v>
      </c>
      <c r="O103" s="18">
        <f t="shared" si="19"/>
        <v>0</v>
      </c>
    </row>
    <row r="104" spans="1:15" s="15" customFormat="1" ht="12.75" x14ac:dyDescent="0.4">
      <c r="A104" s="260" t="str">
        <f>'CONTRACT TOTAL'!A104:B104</f>
        <v>FY20 Employee Classification 9.1%</v>
      </c>
      <c r="B104" s="260"/>
      <c r="C104" s="76">
        <v>0</v>
      </c>
      <c r="D104" s="76">
        <v>0</v>
      </c>
      <c r="E104" s="76">
        <v>1196.48</v>
      </c>
      <c r="F104" s="76">
        <v>2557</v>
      </c>
      <c r="G104" s="70"/>
      <c r="H104" s="70"/>
      <c r="I104" s="70"/>
      <c r="J104" s="76">
        <f t="shared" si="18"/>
        <v>1196.48</v>
      </c>
      <c r="K104" s="83">
        <v>1196.48</v>
      </c>
      <c r="L104" s="76">
        <v>0</v>
      </c>
      <c r="N104" s="18">
        <v>0</v>
      </c>
      <c r="O104" s="18">
        <f t="shared" si="19"/>
        <v>0</v>
      </c>
    </row>
    <row r="105" spans="1:15" s="15" customFormat="1" ht="12.75" customHeight="1" x14ac:dyDescent="0.4">
      <c r="A105" s="260" t="str">
        <f>'CONTRACT TOTAL'!A105:B105</f>
        <v>FY20 Employee Classification 33.3%</v>
      </c>
      <c r="B105" s="260"/>
      <c r="C105" s="76">
        <v>0</v>
      </c>
      <c r="D105" s="76">
        <v>0</v>
      </c>
      <c r="E105" s="76">
        <v>2497.88</v>
      </c>
      <c r="F105" s="76">
        <v>0</v>
      </c>
      <c r="G105" s="70"/>
      <c r="H105" s="70"/>
      <c r="I105" s="70"/>
      <c r="J105" s="76">
        <f t="shared" si="18"/>
        <v>2497.88</v>
      </c>
      <c r="K105" s="83">
        <v>2497.88</v>
      </c>
      <c r="L105" s="76">
        <v>0</v>
      </c>
      <c r="N105" s="18">
        <v>0</v>
      </c>
      <c r="O105" s="18">
        <f t="shared" si="19"/>
        <v>0</v>
      </c>
    </row>
    <row r="106" spans="1:15" s="15" customFormat="1" ht="12.75" customHeight="1" x14ac:dyDescent="0.4">
      <c r="A106" s="260" t="str">
        <f>'CONTRACT TOTAL'!A106:B106</f>
        <v>FY21 Employee Classification 42.5%</v>
      </c>
      <c r="B106" s="260"/>
      <c r="C106" s="76">
        <v>0</v>
      </c>
      <c r="D106" s="76">
        <v>0</v>
      </c>
      <c r="E106" s="76">
        <v>0</v>
      </c>
      <c r="F106" s="76">
        <v>0</v>
      </c>
      <c r="G106" s="70"/>
      <c r="H106" s="70"/>
      <c r="I106" s="70"/>
      <c r="J106" s="76">
        <f t="shared" si="18"/>
        <v>0</v>
      </c>
      <c r="K106" s="83">
        <v>0</v>
      </c>
      <c r="L106" s="76">
        <v>0</v>
      </c>
      <c r="N106" s="17">
        <v>0</v>
      </c>
      <c r="O106" s="17">
        <f t="shared" si="19"/>
        <v>0</v>
      </c>
    </row>
    <row r="107" spans="1:15" s="15" customFormat="1" ht="12.75" customHeight="1" x14ac:dyDescent="0.4">
      <c r="A107" s="260" t="str">
        <f>'CONTRACT TOTAL'!A107:B107</f>
        <v>FY21 Employee Classification 51.6%</v>
      </c>
      <c r="B107" s="260"/>
      <c r="C107" s="76">
        <v>0</v>
      </c>
      <c r="D107" s="76">
        <v>0</v>
      </c>
      <c r="E107" s="76">
        <v>0</v>
      </c>
      <c r="F107" s="76">
        <v>0</v>
      </c>
      <c r="G107" s="70"/>
      <c r="H107" s="70"/>
      <c r="I107" s="70"/>
      <c r="J107" s="76">
        <f t="shared" si="18"/>
        <v>0</v>
      </c>
      <c r="K107" s="83">
        <v>0</v>
      </c>
      <c r="L107" s="76">
        <v>0</v>
      </c>
      <c r="N107" s="17">
        <v>0</v>
      </c>
      <c r="O107" s="17">
        <f t="shared" si="19"/>
        <v>0</v>
      </c>
    </row>
    <row r="108" spans="1:15" s="15" customFormat="1" ht="12.75" customHeight="1" x14ac:dyDescent="0.4">
      <c r="A108" s="260" t="str">
        <f>'CONTRACT TOTAL'!A108:B108</f>
        <v>FY21 Employee Classification 9.7%</v>
      </c>
      <c r="B108" s="260"/>
      <c r="C108" s="76">
        <v>0</v>
      </c>
      <c r="D108" s="76">
        <v>0</v>
      </c>
      <c r="E108" s="76">
        <v>0</v>
      </c>
      <c r="F108" s="76">
        <v>0</v>
      </c>
      <c r="G108" s="70"/>
      <c r="H108" s="70"/>
      <c r="I108" s="70"/>
      <c r="J108" s="76">
        <f t="shared" si="18"/>
        <v>0</v>
      </c>
      <c r="K108" s="83">
        <v>0</v>
      </c>
      <c r="L108" s="76">
        <v>0</v>
      </c>
      <c r="N108" s="17">
        <v>0</v>
      </c>
      <c r="O108" s="17">
        <f t="shared" si="19"/>
        <v>0</v>
      </c>
    </row>
    <row r="109" spans="1:15" s="15" customFormat="1" ht="12.75" customHeight="1" x14ac:dyDescent="0.4">
      <c r="A109" s="260" t="str">
        <f>'CONTRACT TOTAL'!A109:B109</f>
        <v>FY21 Employee Classification 44.6%</v>
      </c>
      <c r="B109" s="260"/>
      <c r="C109" s="76">
        <v>0</v>
      </c>
      <c r="D109" s="76">
        <v>0</v>
      </c>
      <c r="E109" s="76">
        <v>0</v>
      </c>
      <c r="F109" s="76">
        <v>0</v>
      </c>
      <c r="G109" s="70"/>
      <c r="H109" s="70"/>
      <c r="I109" s="70"/>
      <c r="J109" s="76">
        <f t="shared" si="18"/>
        <v>0</v>
      </c>
      <c r="K109" s="83">
        <v>0</v>
      </c>
      <c r="L109" s="76">
        <v>0</v>
      </c>
      <c r="N109" s="17">
        <v>0</v>
      </c>
      <c r="O109" s="17">
        <f t="shared" si="19"/>
        <v>0</v>
      </c>
    </row>
    <row r="110" spans="1:15" s="15" customFormat="1" ht="12.75" customHeight="1" x14ac:dyDescent="0.4">
      <c r="A110" s="260" t="str">
        <f>'CONTRACT TOTAL'!A110:B110</f>
        <v>FY22 Employee Classification 39.5%</v>
      </c>
      <c r="B110" s="260"/>
      <c r="C110" s="83">
        <v>0</v>
      </c>
      <c r="D110" s="83">
        <v>0</v>
      </c>
      <c r="E110" s="83">
        <v>0</v>
      </c>
      <c r="F110" s="83">
        <v>0</v>
      </c>
      <c r="G110" s="70"/>
      <c r="H110" s="70"/>
      <c r="I110" s="70"/>
      <c r="J110" s="83">
        <f t="shared" si="18"/>
        <v>0</v>
      </c>
      <c r="K110" s="83">
        <v>0</v>
      </c>
      <c r="L110" s="83">
        <v>0</v>
      </c>
      <c r="N110" s="17">
        <v>0</v>
      </c>
      <c r="O110" s="17">
        <f t="shared" si="19"/>
        <v>0</v>
      </c>
    </row>
    <row r="111" spans="1:15" s="15" customFormat="1" ht="12.75" customHeight="1" x14ac:dyDescent="0.4">
      <c r="A111" s="260" t="str">
        <f>'CONTRACT TOTAL'!A111:B111</f>
        <v>FY22 Employee Classification 51.7%</v>
      </c>
      <c r="B111" s="260"/>
      <c r="C111" s="83">
        <v>0</v>
      </c>
      <c r="D111" s="83">
        <v>0</v>
      </c>
      <c r="E111" s="83">
        <v>0</v>
      </c>
      <c r="F111" s="83">
        <v>0</v>
      </c>
      <c r="G111" s="70"/>
      <c r="H111" s="70"/>
      <c r="I111" s="70"/>
      <c r="J111" s="83">
        <f>E111+G111+H111+I111</f>
        <v>0</v>
      </c>
      <c r="K111" s="83">
        <v>0</v>
      </c>
      <c r="L111" s="83">
        <v>0</v>
      </c>
      <c r="N111" s="17">
        <v>0</v>
      </c>
      <c r="O111" s="17">
        <f t="shared" si="19"/>
        <v>0</v>
      </c>
    </row>
    <row r="112" spans="1:15" s="15" customFormat="1" ht="12.75" customHeight="1" x14ac:dyDescent="0.4">
      <c r="A112" s="260" t="str">
        <f>'CONTRACT TOTAL'!A112:B112</f>
        <v>FY22 Employee Classification 8.2%</v>
      </c>
      <c r="B112" s="260"/>
      <c r="C112" s="83">
        <v>0</v>
      </c>
      <c r="D112" s="83">
        <v>0</v>
      </c>
      <c r="E112" s="83">
        <v>0</v>
      </c>
      <c r="F112" s="83">
        <v>0</v>
      </c>
      <c r="G112" s="70"/>
      <c r="H112" s="70"/>
      <c r="I112" s="70"/>
      <c r="J112" s="83">
        <f>E112+G112+H112+I112</f>
        <v>0</v>
      </c>
      <c r="K112" s="83">
        <v>0</v>
      </c>
      <c r="L112" s="83">
        <v>0</v>
      </c>
      <c r="N112" s="17">
        <v>0</v>
      </c>
      <c r="O112" s="17">
        <f t="shared" si="19"/>
        <v>0</v>
      </c>
    </row>
    <row r="113" spans="1:15" s="15" customFormat="1" ht="12.75" customHeight="1" x14ac:dyDescent="0.4">
      <c r="A113" s="260" t="str">
        <f>'CONTRACT TOTAL'!A113:B113</f>
        <v>FY22 Employee Classification 33.8%</v>
      </c>
      <c r="B113" s="260"/>
      <c r="C113" s="83">
        <v>0</v>
      </c>
      <c r="D113" s="83">
        <v>0</v>
      </c>
      <c r="E113" s="83">
        <v>0</v>
      </c>
      <c r="F113" s="83">
        <v>0</v>
      </c>
      <c r="G113" s="70"/>
      <c r="H113" s="70"/>
      <c r="I113" s="70"/>
      <c r="J113" s="83">
        <f>E113+G113+H113+I113</f>
        <v>0</v>
      </c>
      <c r="K113" s="83">
        <v>0</v>
      </c>
      <c r="L113" s="83">
        <v>0</v>
      </c>
      <c r="N113" s="17">
        <v>0</v>
      </c>
      <c r="O113" s="17">
        <f t="shared" si="19"/>
        <v>0</v>
      </c>
    </row>
    <row r="114" spans="1:15" s="15" customFormat="1" ht="12.75" customHeight="1" x14ac:dyDescent="0.4">
      <c r="A114" s="260" t="str">
        <f>'CONTRACT TOTAL'!A114:B114</f>
        <v>FY22 Employee Classification 28.1%</v>
      </c>
      <c r="B114" s="260"/>
      <c r="C114" s="83">
        <v>0</v>
      </c>
      <c r="D114" s="83">
        <v>0</v>
      </c>
      <c r="E114" s="83">
        <v>0</v>
      </c>
      <c r="F114" s="83">
        <v>0</v>
      </c>
      <c r="G114" s="70"/>
      <c r="H114" s="70"/>
      <c r="I114" s="70"/>
      <c r="J114" s="83">
        <f>E114+G114+H114+I114</f>
        <v>0</v>
      </c>
      <c r="K114" s="83">
        <v>0</v>
      </c>
      <c r="L114" s="83">
        <v>0</v>
      </c>
      <c r="N114" s="17">
        <v>0</v>
      </c>
      <c r="O114" s="17">
        <f>C114-N114</f>
        <v>0</v>
      </c>
    </row>
    <row r="115" spans="1:15" s="15" customFormat="1" ht="12.75" customHeight="1" x14ac:dyDescent="0.4">
      <c r="A115" s="260" t="str">
        <f>'CONTRACT TOTAL'!A115:B115</f>
        <v>FY23 Employee Classification 38.5%</v>
      </c>
      <c r="B115" s="260"/>
      <c r="C115" s="194">
        <v>0</v>
      </c>
      <c r="D115" s="194">
        <v>0</v>
      </c>
      <c r="E115" s="194">
        <v>0</v>
      </c>
      <c r="F115" s="194">
        <v>0</v>
      </c>
      <c r="G115" s="196">
        <v>0</v>
      </c>
      <c r="H115" s="196">
        <v>0</v>
      </c>
      <c r="I115" s="196">
        <v>0</v>
      </c>
      <c r="J115" s="194">
        <f>E115+G115+H115+I115</f>
        <v>0</v>
      </c>
      <c r="K115" s="194">
        <v>0</v>
      </c>
      <c r="L115" s="194">
        <v>0</v>
      </c>
      <c r="N115" s="17">
        <v>0</v>
      </c>
      <c r="O115" s="17">
        <f>C115-N115</f>
        <v>0</v>
      </c>
    </row>
    <row r="116" spans="1:15" s="15" customFormat="1" ht="12.75" customHeight="1" x14ac:dyDescent="0.4">
      <c r="A116" s="260" t="str">
        <f>'CONTRACT TOTAL'!A116:B116</f>
        <v>FY23 Employee Classification 47.2%</v>
      </c>
      <c r="B116" s="260"/>
      <c r="C116" s="194">
        <v>0</v>
      </c>
      <c r="D116" s="194">
        <v>0</v>
      </c>
      <c r="E116" s="194">
        <v>0</v>
      </c>
      <c r="F116" s="194">
        <v>0</v>
      </c>
      <c r="G116" s="196">
        <v>0</v>
      </c>
      <c r="H116" s="196">
        <v>0</v>
      </c>
      <c r="I116" s="196">
        <v>0</v>
      </c>
      <c r="J116" s="194">
        <f t="shared" ref="J116:J119" si="20">E116+G116+H116+I116</f>
        <v>0</v>
      </c>
      <c r="K116" s="194">
        <v>0</v>
      </c>
      <c r="L116" s="194">
        <v>0</v>
      </c>
      <c r="N116" s="17">
        <v>0</v>
      </c>
      <c r="O116" s="17">
        <f t="shared" ref="O116:O119" si="21">C116-N116</f>
        <v>0</v>
      </c>
    </row>
    <row r="117" spans="1:15" s="15" customFormat="1" ht="12.75" customHeight="1" x14ac:dyDescent="0.4">
      <c r="A117" s="260" t="str">
        <f>'CONTRACT TOTAL'!A117:B117</f>
        <v>FY23 Employee Classification 9.3%</v>
      </c>
      <c r="B117" s="260"/>
      <c r="C117" s="194">
        <v>0</v>
      </c>
      <c r="D117" s="194">
        <v>0</v>
      </c>
      <c r="E117" s="194">
        <v>0</v>
      </c>
      <c r="F117" s="194">
        <v>0</v>
      </c>
      <c r="G117" s="196">
        <v>0</v>
      </c>
      <c r="H117" s="196">
        <v>0</v>
      </c>
      <c r="I117" s="196">
        <v>0</v>
      </c>
      <c r="J117" s="194">
        <f t="shared" si="20"/>
        <v>0</v>
      </c>
      <c r="K117" s="194">
        <v>0</v>
      </c>
      <c r="L117" s="194">
        <v>0</v>
      </c>
      <c r="N117" s="17">
        <v>0</v>
      </c>
      <c r="O117" s="17">
        <f t="shared" si="21"/>
        <v>0</v>
      </c>
    </row>
    <row r="118" spans="1:15" s="15" customFormat="1" ht="12.75" customHeight="1" x14ac:dyDescent="0.4">
      <c r="A118" s="260" t="str">
        <f>'CONTRACT TOTAL'!A118:B118</f>
        <v xml:space="preserve">FY23 Employee Classification </v>
      </c>
      <c r="B118" s="260"/>
      <c r="C118" s="194">
        <v>0</v>
      </c>
      <c r="D118" s="194">
        <v>0</v>
      </c>
      <c r="E118" s="194">
        <v>0</v>
      </c>
      <c r="F118" s="194">
        <v>0</v>
      </c>
      <c r="G118" s="196">
        <v>0</v>
      </c>
      <c r="H118" s="196">
        <v>0</v>
      </c>
      <c r="I118" s="196">
        <v>0</v>
      </c>
      <c r="J118" s="194">
        <f t="shared" si="20"/>
        <v>0</v>
      </c>
      <c r="K118" s="194">
        <v>0</v>
      </c>
      <c r="L118" s="194">
        <v>0</v>
      </c>
      <c r="N118" s="17">
        <v>0</v>
      </c>
      <c r="O118" s="17">
        <f t="shared" si="21"/>
        <v>0</v>
      </c>
    </row>
    <row r="119" spans="1:15" s="15" customFormat="1" ht="12.75" customHeight="1" x14ac:dyDescent="0.4">
      <c r="A119" s="260" t="str">
        <f>'CONTRACT TOTAL'!A119:B119</f>
        <v xml:space="preserve">FY23 Employee Classification </v>
      </c>
      <c r="B119" s="260"/>
      <c r="C119" s="194">
        <v>0</v>
      </c>
      <c r="D119" s="194">
        <v>0</v>
      </c>
      <c r="E119" s="194">
        <v>0</v>
      </c>
      <c r="F119" s="194">
        <v>0</v>
      </c>
      <c r="G119" s="196">
        <v>0</v>
      </c>
      <c r="H119" s="196">
        <v>0</v>
      </c>
      <c r="I119" s="196">
        <v>0</v>
      </c>
      <c r="J119" s="194">
        <f t="shared" si="20"/>
        <v>0</v>
      </c>
      <c r="K119" s="194">
        <v>0</v>
      </c>
      <c r="L119" s="194">
        <v>0</v>
      </c>
      <c r="N119" s="17">
        <v>0</v>
      </c>
      <c r="O119" s="17">
        <f t="shared" si="21"/>
        <v>0</v>
      </c>
    </row>
    <row r="120" spans="1:15" s="15" customFormat="1" ht="12.75" x14ac:dyDescent="0.4">
      <c r="A120" s="259" t="s">
        <v>54</v>
      </c>
      <c r="B120" s="259"/>
      <c r="C120" s="78">
        <f>SUM(C102:C119)</f>
        <v>0</v>
      </c>
      <c r="D120" s="198">
        <f t="shared" ref="D120:O120" si="22">SUM(D102:D119)</f>
        <v>0</v>
      </c>
      <c r="E120" s="198">
        <f t="shared" si="22"/>
        <v>5067.93</v>
      </c>
      <c r="F120" s="198">
        <f t="shared" si="22"/>
        <v>2557</v>
      </c>
      <c r="G120" s="198">
        <f t="shared" si="22"/>
        <v>0</v>
      </c>
      <c r="H120" s="198">
        <f t="shared" si="22"/>
        <v>0</v>
      </c>
      <c r="I120" s="198">
        <f t="shared" si="22"/>
        <v>0</v>
      </c>
      <c r="J120" s="198">
        <f t="shared" si="22"/>
        <v>5067.93</v>
      </c>
      <c r="K120" s="198">
        <f t="shared" si="22"/>
        <v>5067.93</v>
      </c>
      <c r="L120" s="198">
        <f t="shared" si="22"/>
        <v>0</v>
      </c>
      <c r="N120" s="198">
        <f t="shared" si="22"/>
        <v>0</v>
      </c>
      <c r="O120" s="198">
        <f t="shared" si="22"/>
        <v>0</v>
      </c>
    </row>
    <row r="121" spans="1:15" s="15" customFormat="1" ht="12.75" x14ac:dyDescent="0.4">
      <c r="A121" s="374"/>
      <c r="B121" s="375"/>
      <c r="C121" s="77"/>
      <c r="D121" s="77"/>
      <c r="E121" s="77"/>
      <c r="F121" s="77"/>
      <c r="G121" s="77"/>
      <c r="H121" s="77"/>
      <c r="I121" s="77"/>
      <c r="J121" s="77"/>
      <c r="K121" s="132"/>
      <c r="L121" s="77"/>
      <c r="N121" s="14"/>
      <c r="O121" s="14"/>
    </row>
    <row r="122" spans="1:15" s="15" customFormat="1" x14ac:dyDescent="0.4">
      <c r="A122" s="266" t="s">
        <v>57</v>
      </c>
      <c r="B122" s="266"/>
      <c r="C122" s="78">
        <f t="shared" ref="C122:L122" si="23">C78+C99+C120</f>
        <v>0</v>
      </c>
      <c r="D122" s="78">
        <f t="shared" si="23"/>
        <v>0</v>
      </c>
      <c r="E122" s="78">
        <f t="shared" si="23"/>
        <v>28872.54</v>
      </c>
      <c r="F122" s="78">
        <f t="shared" si="23"/>
        <v>30652</v>
      </c>
      <c r="G122" s="78">
        <f t="shared" si="23"/>
        <v>0</v>
      </c>
      <c r="H122" s="78">
        <f t="shared" si="23"/>
        <v>0</v>
      </c>
      <c r="I122" s="78">
        <f t="shared" si="23"/>
        <v>0</v>
      </c>
      <c r="J122" s="78">
        <f t="shared" si="23"/>
        <v>28872.54</v>
      </c>
      <c r="K122" s="89">
        <f t="shared" si="23"/>
        <v>28872.54</v>
      </c>
      <c r="L122" s="78">
        <f t="shared" si="23"/>
        <v>0</v>
      </c>
      <c r="N122" s="26">
        <f>N78+N99+N120</f>
        <v>0</v>
      </c>
      <c r="O122" s="26">
        <f>O78+O99+O120</f>
        <v>0</v>
      </c>
    </row>
    <row r="123" spans="1:15" s="15" customFormat="1" ht="12.75" x14ac:dyDescent="0.4">
      <c r="A123" s="374"/>
      <c r="B123" s="375"/>
      <c r="C123" s="77"/>
      <c r="D123" s="77"/>
      <c r="E123" s="77"/>
      <c r="F123" s="77"/>
      <c r="G123" s="77"/>
      <c r="H123" s="77"/>
      <c r="I123" s="77"/>
      <c r="J123" s="77"/>
      <c r="K123" s="132"/>
      <c r="L123" s="77"/>
      <c r="N123" s="14"/>
      <c r="O123" s="14"/>
    </row>
    <row r="124" spans="1:15" s="15" customFormat="1" x14ac:dyDescent="0.4">
      <c r="A124" s="265" t="s">
        <v>55</v>
      </c>
      <c r="B124" s="265"/>
      <c r="C124" s="77"/>
      <c r="D124" s="77"/>
      <c r="E124" s="77"/>
      <c r="F124" s="77"/>
      <c r="G124" s="77"/>
      <c r="H124" s="77"/>
      <c r="I124" s="77"/>
      <c r="J124" s="77"/>
      <c r="K124" s="132"/>
      <c r="L124" s="77"/>
      <c r="N124" s="14"/>
      <c r="O124" s="14"/>
    </row>
    <row r="125" spans="1:15" s="15" customFormat="1" ht="12.75" x14ac:dyDescent="0.4">
      <c r="A125" s="260" t="str">
        <f>'CONTRACT TOTAL'!A125:B125</f>
        <v>Travel</v>
      </c>
      <c r="B125" s="260"/>
      <c r="C125" s="76">
        <v>0</v>
      </c>
      <c r="D125" s="76">
        <v>0</v>
      </c>
      <c r="E125" s="76">
        <v>0</v>
      </c>
      <c r="F125" s="76">
        <v>0</v>
      </c>
      <c r="G125" s="70"/>
      <c r="H125" s="70"/>
      <c r="I125" s="70"/>
      <c r="J125" s="76">
        <f t="shared" ref="J125:J130" si="24">E125+G125+H125+I125</f>
        <v>0</v>
      </c>
      <c r="K125" s="83">
        <v>0</v>
      </c>
      <c r="L125" s="76">
        <v>0</v>
      </c>
      <c r="N125" s="18">
        <v>0</v>
      </c>
      <c r="O125" s="18">
        <f t="shared" ref="O125:O130" si="25">C125-N125</f>
        <v>0</v>
      </c>
    </row>
    <row r="126" spans="1:15" s="15" customFormat="1" ht="12.75" x14ac:dyDescent="0.4">
      <c r="A126" s="260" t="str">
        <f>'CONTRACT TOTAL'!A126:B126</f>
        <v>Equipment</v>
      </c>
      <c r="B126" s="260"/>
      <c r="C126" s="76">
        <v>0</v>
      </c>
      <c r="D126" s="76">
        <v>0</v>
      </c>
      <c r="E126" s="76">
        <v>0</v>
      </c>
      <c r="F126" s="76">
        <v>0</v>
      </c>
      <c r="G126" s="70"/>
      <c r="H126" s="70"/>
      <c r="I126" s="70"/>
      <c r="J126" s="76">
        <f t="shared" si="24"/>
        <v>0</v>
      </c>
      <c r="K126" s="83">
        <v>0</v>
      </c>
      <c r="L126" s="76">
        <v>0</v>
      </c>
      <c r="N126" s="18">
        <v>0</v>
      </c>
      <c r="O126" s="18">
        <f t="shared" si="25"/>
        <v>0</v>
      </c>
    </row>
    <row r="127" spans="1:15" s="15" customFormat="1" ht="12.75" x14ac:dyDescent="0.4">
      <c r="A127" s="260" t="str">
        <f>'CONTRACT TOTAL'!A127:B127</f>
        <v>Materials</v>
      </c>
      <c r="B127" s="260"/>
      <c r="C127" s="76">
        <v>0</v>
      </c>
      <c r="D127" s="76">
        <v>0</v>
      </c>
      <c r="E127" s="76">
        <v>9545.5300000000007</v>
      </c>
      <c r="F127" s="76">
        <v>82206</v>
      </c>
      <c r="G127" s="70"/>
      <c r="H127" s="70"/>
      <c r="I127" s="70"/>
      <c r="J127" s="76">
        <f t="shared" si="24"/>
        <v>9545.5300000000007</v>
      </c>
      <c r="K127" s="83">
        <v>9545.5300000000007</v>
      </c>
      <c r="L127" s="76">
        <v>0</v>
      </c>
      <c r="N127" s="18">
        <v>0</v>
      </c>
      <c r="O127" s="18">
        <f t="shared" si="25"/>
        <v>0</v>
      </c>
    </row>
    <row r="128" spans="1:15" s="15" customFormat="1" ht="12.75" x14ac:dyDescent="0.4">
      <c r="A128" s="260" t="str">
        <f>'CONTRACT TOTAL'!A128:B128</f>
        <v>Subcontracts</v>
      </c>
      <c r="B128" s="260"/>
      <c r="C128" s="76">
        <f>SUM(C110:C127)</f>
        <v>0</v>
      </c>
      <c r="D128" s="83">
        <f>SUM(D110:D127)</f>
        <v>0</v>
      </c>
      <c r="E128" s="83">
        <v>41141.4</v>
      </c>
      <c r="F128" s="83">
        <v>56000</v>
      </c>
      <c r="G128" s="70">
        <f>SUM(G110:G127)</f>
        <v>0</v>
      </c>
      <c r="H128" s="70">
        <f>SUM(H110:H127)</f>
        <v>0</v>
      </c>
      <c r="I128" s="70">
        <f>SUM(I110:I127)</f>
        <v>0</v>
      </c>
      <c r="J128" s="83">
        <v>41141.4</v>
      </c>
      <c r="K128" s="83">
        <v>41141.4</v>
      </c>
      <c r="L128" s="83">
        <f>SUM(L110:L127)</f>
        <v>0</v>
      </c>
      <c r="N128" s="18">
        <v>0</v>
      </c>
      <c r="O128" s="18">
        <f t="shared" si="25"/>
        <v>0</v>
      </c>
    </row>
    <row r="129" spans="1:19" s="15" customFormat="1" ht="12.75" x14ac:dyDescent="0.4">
      <c r="A129" s="260" t="str">
        <f>'CONTRACT TOTAL'!A129:B129</f>
        <v>Miscellaneous</v>
      </c>
      <c r="B129" s="260"/>
      <c r="C129" s="76">
        <v>0</v>
      </c>
      <c r="D129" s="76">
        <v>0</v>
      </c>
      <c r="E129" s="76">
        <v>20057.64</v>
      </c>
      <c r="F129" s="76">
        <v>15110</v>
      </c>
      <c r="G129" s="70"/>
      <c r="H129" s="70"/>
      <c r="I129" s="70"/>
      <c r="J129" s="76">
        <f t="shared" si="24"/>
        <v>20057.64</v>
      </c>
      <c r="K129" s="83">
        <v>20057.64</v>
      </c>
      <c r="L129" s="76">
        <v>0</v>
      </c>
      <c r="N129" s="18">
        <v>0</v>
      </c>
      <c r="O129" s="18">
        <f t="shared" si="25"/>
        <v>0</v>
      </c>
    </row>
    <row r="130" spans="1:19" s="15" customFormat="1" ht="12.75" x14ac:dyDescent="0.4">
      <c r="A130" s="260" t="str">
        <f>'CONTRACT TOTAL'!A130:B130</f>
        <v>Utilities</v>
      </c>
      <c r="B130" s="260"/>
      <c r="C130" s="76">
        <v>0</v>
      </c>
      <c r="D130" s="76">
        <v>0</v>
      </c>
      <c r="E130" s="76">
        <v>20865.57</v>
      </c>
      <c r="F130" s="76">
        <v>62300</v>
      </c>
      <c r="G130" s="70"/>
      <c r="H130" s="70"/>
      <c r="I130" s="70"/>
      <c r="J130" s="76">
        <f t="shared" si="24"/>
        <v>20865.57</v>
      </c>
      <c r="K130" s="83">
        <v>20865.57</v>
      </c>
      <c r="L130" s="76">
        <v>0</v>
      </c>
      <c r="N130" s="18">
        <v>0</v>
      </c>
      <c r="O130" s="18">
        <f t="shared" si="25"/>
        <v>0</v>
      </c>
    </row>
    <row r="131" spans="1:19" s="15" customFormat="1" x14ac:dyDescent="0.4">
      <c r="A131" s="266" t="s">
        <v>56</v>
      </c>
      <c r="B131" s="266"/>
      <c r="C131" s="78">
        <f t="shared" ref="C131:L131" si="26">SUM(C125:C130)</f>
        <v>0</v>
      </c>
      <c r="D131" s="78">
        <f t="shared" si="26"/>
        <v>0</v>
      </c>
      <c r="E131" s="78">
        <f t="shared" si="26"/>
        <v>91610.140000000014</v>
      </c>
      <c r="F131" s="78">
        <f t="shared" si="26"/>
        <v>215616</v>
      </c>
      <c r="G131" s="78">
        <f t="shared" si="26"/>
        <v>0</v>
      </c>
      <c r="H131" s="78">
        <f t="shared" si="26"/>
        <v>0</v>
      </c>
      <c r="I131" s="78">
        <f t="shared" si="26"/>
        <v>0</v>
      </c>
      <c r="J131" s="78">
        <f t="shared" si="26"/>
        <v>91610.140000000014</v>
      </c>
      <c r="K131" s="89">
        <f t="shared" si="26"/>
        <v>91610.140000000014</v>
      </c>
      <c r="L131" s="78">
        <f t="shared" si="26"/>
        <v>0</v>
      </c>
      <c r="N131" s="26">
        <f>SUM(N125:N130)</f>
        <v>0</v>
      </c>
      <c r="O131" s="28">
        <f>SUM(O125:O130)</f>
        <v>0</v>
      </c>
    </row>
    <row r="132" spans="1:19" s="16" customFormat="1" ht="12.75" x14ac:dyDescent="0.4">
      <c r="A132" s="368"/>
      <c r="B132" s="369"/>
      <c r="C132" s="72"/>
      <c r="D132" s="73"/>
      <c r="E132" s="72"/>
      <c r="F132" s="73"/>
      <c r="G132" s="73"/>
      <c r="H132" s="73"/>
      <c r="I132" s="73"/>
      <c r="J132" s="73"/>
      <c r="K132" s="83"/>
      <c r="L132" s="73"/>
      <c r="N132" s="19"/>
      <c r="O132" s="20"/>
    </row>
    <row r="133" spans="1:19" s="15" customFormat="1" x14ac:dyDescent="0.4">
      <c r="A133" s="266" t="s">
        <v>58</v>
      </c>
      <c r="B133" s="266"/>
      <c r="C133" s="78">
        <f t="shared" ref="C133:L133" si="27">C122+C131</f>
        <v>0</v>
      </c>
      <c r="D133" s="78">
        <f t="shared" si="27"/>
        <v>0</v>
      </c>
      <c r="E133" s="78">
        <f t="shared" si="27"/>
        <v>120482.68000000002</v>
      </c>
      <c r="F133" s="78">
        <f t="shared" si="27"/>
        <v>246268</v>
      </c>
      <c r="G133" s="78">
        <f t="shared" si="27"/>
        <v>0</v>
      </c>
      <c r="H133" s="78">
        <f t="shared" si="27"/>
        <v>0</v>
      </c>
      <c r="I133" s="78">
        <f t="shared" si="27"/>
        <v>0</v>
      </c>
      <c r="J133" s="78">
        <f t="shared" si="27"/>
        <v>120482.68000000002</v>
      </c>
      <c r="K133" s="89">
        <f t="shared" si="27"/>
        <v>120482.68000000002</v>
      </c>
      <c r="L133" s="78">
        <f t="shared" si="27"/>
        <v>0</v>
      </c>
      <c r="N133" s="26">
        <f>N122+N131</f>
        <v>0</v>
      </c>
      <c r="O133" s="28">
        <f>O122+O131</f>
        <v>0</v>
      </c>
    </row>
    <row r="134" spans="1:19" s="15" customFormat="1" x14ac:dyDescent="0.4">
      <c r="A134" s="266" t="s">
        <v>44</v>
      </c>
      <c r="B134" s="266"/>
      <c r="C134" s="78">
        <v>0</v>
      </c>
      <c r="D134" s="78">
        <v>0</v>
      </c>
      <c r="E134" s="78">
        <v>16724.03</v>
      </c>
      <c r="F134" s="78">
        <v>36598</v>
      </c>
      <c r="G134" s="78">
        <v>0</v>
      </c>
      <c r="H134" s="78">
        <v>0</v>
      </c>
      <c r="I134" s="78"/>
      <c r="J134" s="78">
        <f>E134+G134+H134+I134</f>
        <v>16724.03</v>
      </c>
      <c r="K134" s="89">
        <v>16724.03</v>
      </c>
      <c r="L134" s="78">
        <v>0</v>
      </c>
      <c r="N134" s="26">
        <v>0</v>
      </c>
      <c r="O134" s="28">
        <f>C134-N134</f>
        <v>0</v>
      </c>
      <c r="S134" s="29"/>
    </row>
    <row r="135" spans="1:19" s="15" customFormat="1" ht="12.75" x14ac:dyDescent="0.3">
      <c r="A135" s="263" t="s">
        <v>65</v>
      </c>
      <c r="B135" s="263"/>
      <c r="C135" s="81">
        <f t="shared" ref="C135:L135" si="28">(C122+C125+C127+C129)*0.286</f>
        <v>0</v>
      </c>
      <c r="D135" s="81">
        <f t="shared" si="28"/>
        <v>0</v>
      </c>
      <c r="E135" s="81">
        <f t="shared" si="28"/>
        <v>16724.053059999998</v>
      </c>
      <c r="F135" s="81">
        <f t="shared" si="28"/>
        <v>36598.847999999998</v>
      </c>
      <c r="G135" s="94">
        <f t="shared" si="28"/>
        <v>0</v>
      </c>
      <c r="H135" s="95">
        <f t="shared" si="28"/>
        <v>0</v>
      </c>
      <c r="I135" s="95">
        <f t="shared" si="28"/>
        <v>0</v>
      </c>
      <c r="J135" s="81">
        <f t="shared" si="28"/>
        <v>16724.053059999998</v>
      </c>
      <c r="K135" s="92">
        <f t="shared" si="28"/>
        <v>16724.053059999998</v>
      </c>
      <c r="L135" s="81">
        <f t="shared" si="28"/>
        <v>0</v>
      </c>
      <c r="N135" s="43">
        <f>(N122+N125+N127+N129)*0.286</f>
        <v>0</v>
      </c>
      <c r="O135" s="43">
        <f>(O122+O125+O127+O129)*0.286</f>
        <v>0</v>
      </c>
      <c r="Q135" s="29"/>
    </row>
    <row r="136" spans="1:19" s="23" customFormat="1" x14ac:dyDescent="0.4">
      <c r="A136" s="264" t="s">
        <v>43</v>
      </c>
      <c r="B136" s="264"/>
      <c r="C136" s="82">
        <f t="shared" ref="C136:L136" si="29">C133+C134</f>
        <v>0</v>
      </c>
      <c r="D136" s="82">
        <f t="shared" si="29"/>
        <v>0</v>
      </c>
      <c r="E136" s="82">
        <f t="shared" si="29"/>
        <v>137206.71000000002</v>
      </c>
      <c r="F136" s="82">
        <f t="shared" si="29"/>
        <v>282866</v>
      </c>
      <c r="G136" s="74">
        <f t="shared" si="29"/>
        <v>0</v>
      </c>
      <c r="H136" s="74">
        <f t="shared" si="29"/>
        <v>0</v>
      </c>
      <c r="I136" s="74">
        <f t="shared" si="29"/>
        <v>0</v>
      </c>
      <c r="J136" s="82">
        <f t="shared" si="29"/>
        <v>137206.71000000002</v>
      </c>
      <c r="K136" s="93">
        <f t="shared" si="29"/>
        <v>137206.71000000002</v>
      </c>
      <c r="L136" s="82">
        <f t="shared" si="29"/>
        <v>0</v>
      </c>
      <c r="N136" s="21">
        <f>N133+N134</f>
        <v>0</v>
      </c>
      <c r="O136" s="22">
        <f>O133+O134</f>
        <v>0</v>
      </c>
    </row>
    <row r="137" spans="1:19" x14ac:dyDescent="0.4">
      <c r="A137" s="64"/>
      <c r="B137" s="65"/>
      <c r="C137" s="66"/>
      <c r="D137" s="66"/>
      <c r="E137" s="66"/>
      <c r="F137" s="66"/>
      <c r="G137" s="66"/>
      <c r="H137" s="66"/>
      <c r="I137" s="66"/>
      <c r="J137" s="66"/>
      <c r="K137" s="67"/>
      <c r="L137" s="68"/>
      <c r="N137" s="15"/>
    </row>
    <row r="138" spans="1:19" x14ac:dyDescent="0.3">
      <c r="A138" s="261" t="s">
        <v>28</v>
      </c>
      <c r="B138" s="262"/>
      <c r="C138" s="262"/>
      <c r="D138" s="3"/>
      <c r="E138" s="3"/>
      <c r="F138" s="3"/>
      <c r="G138" s="4" t="s">
        <v>29</v>
      </c>
      <c r="H138" s="3"/>
      <c r="I138" s="3"/>
      <c r="J138" s="3"/>
      <c r="K138" s="3"/>
      <c r="L138" s="2"/>
    </row>
    <row r="139" spans="1:19" x14ac:dyDescent="0.4">
      <c r="A139" s="1" t="s">
        <v>22</v>
      </c>
      <c r="L139" s="84"/>
    </row>
    <row r="143" spans="1:19" x14ac:dyDescent="0.4">
      <c r="C143" s="33"/>
    </row>
    <row r="144" spans="1:19" x14ac:dyDescent="0.4">
      <c r="C144" s="34"/>
    </row>
    <row r="145" spans="3:5" x14ac:dyDescent="0.4">
      <c r="C145" s="33"/>
      <c r="E145" s="32"/>
    </row>
    <row r="146" spans="3:5" x14ac:dyDescent="0.4">
      <c r="C146" s="33"/>
    </row>
    <row r="147" spans="3:5" x14ac:dyDescent="0.4">
      <c r="C147" s="35"/>
    </row>
    <row r="148" spans="3:5" x14ac:dyDescent="0.4">
      <c r="C148" s="33"/>
    </row>
  </sheetData>
  <mergeCells count="160">
    <mergeCell ref="A48:B48"/>
    <mergeCell ref="A49:B49"/>
    <mergeCell ref="A50:B50"/>
    <mergeCell ref="A45:B45"/>
    <mergeCell ref="A97:B97"/>
    <mergeCell ref="A56:B56"/>
    <mergeCell ref="A51:B51"/>
    <mergeCell ref="A38:B38"/>
    <mergeCell ref="A46:B46"/>
    <mergeCell ref="A47:B47"/>
    <mergeCell ref="A60:B60"/>
    <mergeCell ref="A61:B61"/>
    <mergeCell ref="A62:B62"/>
    <mergeCell ref="A57:B57"/>
    <mergeCell ref="A58:B58"/>
    <mergeCell ref="A59:B59"/>
    <mergeCell ref="A86:B86"/>
    <mergeCell ref="A87:B87"/>
    <mergeCell ref="A88:B88"/>
    <mergeCell ref="A83:B83"/>
    <mergeCell ref="A84:B84"/>
    <mergeCell ref="A85:B85"/>
    <mergeCell ref="A52:B52"/>
    <mergeCell ref="A53:B53"/>
    <mergeCell ref="A54:B54"/>
    <mergeCell ref="A55:B55"/>
    <mergeCell ref="A73:B73"/>
    <mergeCell ref="A74:B74"/>
    <mergeCell ref="A75:B75"/>
    <mergeCell ref="A63:B63"/>
    <mergeCell ref="A64:B64"/>
    <mergeCell ref="A65:B65"/>
    <mergeCell ref="A124:B124"/>
    <mergeCell ref="A110:B110"/>
    <mergeCell ref="A111:B111"/>
    <mergeCell ref="A112:B112"/>
    <mergeCell ref="A113:B113"/>
    <mergeCell ref="A114:B114"/>
    <mergeCell ref="A66:B66"/>
    <mergeCell ref="A67:B67"/>
    <mergeCell ref="A68:B68"/>
    <mergeCell ref="A80:B80"/>
    <mergeCell ref="A81:B81"/>
    <mergeCell ref="A82:B82"/>
    <mergeCell ref="A69:B69"/>
    <mergeCell ref="A70:B70"/>
    <mergeCell ref="A71:B71"/>
    <mergeCell ref="A78:B78"/>
    <mergeCell ref="A138:C138"/>
    <mergeCell ref="A134:B134"/>
    <mergeCell ref="A135:B135"/>
    <mergeCell ref="A136:B136"/>
    <mergeCell ref="A130:B130"/>
    <mergeCell ref="A131:B131"/>
    <mergeCell ref="A133:B133"/>
    <mergeCell ref="A132:B132"/>
    <mergeCell ref="A105:B105"/>
    <mergeCell ref="A120:B120"/>
    <mergeCell ref="A122:B122"/>
    <mergeCell ref="A106:B106"/>
    <mergeCell ref="A107:B107"/>
    <mergeCell ref="A108:B108"/>
    <mergeCell ref="A109:B109"/>
    <mergeCell ref="A121:B121"/>
    <mergeCell ref="A127:B127"/>
    <mergeCell ref="A128:B128"/>
    <mergeCell ref="A129:B129"/>
    <mergeCell ref="A115:B115"/>
    <mergeCell ref="A116:B116"/>
    <mergeCell ref="A117:B117"/>
    <mergeCell ref="A118:B118"/>
    <mergeCell ref="A119:B119"/>
    <mergeCell ref="A101:B101"/>
    <mergeCell ref="A89:B89"/>
    <mergeCell ref="A90:B90"/>
    <mergeCell ref="A91:B91"/>
    <mergeCell ref="A100:B100"/>
    <mergeCell ref="A98:B98"/>
    <mergeCell ref="A93:B93"/>
    <mergeCell ref="A125:B125"/>
    <mergeCell ref="A126:B126"/>
    <mergeCell ref="A123:B123"/>
    <mergeCell ref="A102:B102"/>
    <mergeCell ref="A103:B103"/>
    <mergeCell ref="A104:B104"/>
    <mergeCell ref="A92:B92"/>
    <mergeCell ref="A99:B99"/>
    <mergeCell ref="A79:B79"/>
    <mergeCell ref="A77:B77"/>
    <mergeCell ref="A72:B72"/>
    <mergeCell ref="A76:B76"/>
    <mergeCell ref="A94:B94"/>
    <mergeCell ref="A95:B95"/>
    <mergeCell ref="A96:B96"/>
    <mergeCell ref="A26:B26"/>
    <mergeCell ref="A27:B27"/>
    <mergeCell ref="A28:B28"/>
    <mergeCell ref="A30:B30"/>
    <mergeCell ref="A31:B31"/>
    <mergeCell ref="A42:B42"/>
    <mergeCell ref="A43:B43"/>
    <mergeCell ref="A44:B44"/>
    <mergeCell ref="A39:B39"/>
    <mergeCell ref="A40:B40"/>
    <mergeCell ref="A41:B41"/>
    <mergeCell ref="A29:B29"/>
    <mergeCell ref="A32:B32"/>
    <mergeCell ref="A37:B37"/>
    <mergeCell ref="A35:B35"/>
    <mergeCell ref="A36:B36"/>
    <mergeCell ref="A33:B33"/>
    <mergeCell ref="A34:B34"/>
    <mergeCell ref="J7:L7"/>
    <mergeCell ref="B8:D8"/>
    <mergeCell ref="E8:I8"/>
    <mergeCell ref="J8:L8"/>
    <mergeCell ref="B9:D9"/>
    <mergeCell ref="E9:H9"/>
    <mergeCell ref="J9:L9"/>
    <mergeCell ref="L12:L16"/>
    <mergeCell ref="C13:D13"/>
    <mergeCell ref="E13:F13"/>
    <mergeCell ref="G13:H13"/>
    <mergeCell ref="I13:I16"/>
    <mergeCell ref="J14:J16"/>
    <mergeCell ref="B10:D11"/>
    <mergeCell ref="E10:H11"/>
    <mergeCell ref="I10:I11"/>
    <mergeCell ref="J10:K10"/>
    <mergeCell ref="J11:K11"/>
    <mergeCell ref="K14:K16"/>
    <mergeCell ref="A12:B16"/>
    <mergeCell ref="C12:F12"/>
    <mergeCell ref="G12:I12"/>
    <mergeCell ref="J12:K13"/>
    <mergeCell ref="A7:A11"/>
    <mergeCell ref="H2:I3"/>
    <mergeCell ref="J2:L2"/>
    <mergeCell ref="J3:L3"/>
    <mergeCell ref="A4:D4"/>
    <mergeCell ref="E4:I4"/>
    <mergeCell ref="J4:L4"/>
    <mergeCell ref="A5:D6"/>
    <mergeCell ref="E5:I6"/>
    <mergeCell ref="J5:K5"/>
    <mergeCell ref="J6:K6"/>
    <mergeCell ref="A2:A3"/>
    <mergeCell ref="B2:B3"/>
    <mergeCell ref="C2:G3"/>
    <mergeCell ref="B7:D7"/>
    <mergeCell ref="E7:I7"/>
    <mergeCell ref="A17:B17"/>
    <mergeCell ref="A18:B18"/>
    <mergeCell ref="A19:B19"/>
    <mergeCell ref="A23:B23"/>
    <mergeCell ref="A24:B24"/>
    <mergeCell ref="A25:B25"/>
    <mergeCell ref="A20:B20"/>
    <mergeCell ref="A21:B21"/>
    <mergeCell ref="A22:B22"/>
  </mergeCells>
  <pageMargins left="0.25" right="0.25" top="0.75" bottom="0.75" header="0.3" footer="0.3"/>
  <pageSetup paperSize="5" scale="88" fitToHeight="0" orientation="landscape" horizontalDpi="1200" verticalDpi="1200" r:id="rId1"/>
  <headerFooter>
    <oddHeader>&amp;RPAGE &amp;P OF PAGES &amp;N</oddHeader>
    <oddFooter>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3F8F5-FA0D-4026-B6D8-ADD0ADCDA3F0}">
  <sheetPr>
    <pageSetUpPr fitToPage="1"/>
  </sheetPr>
  <dimension ref="A1:S148"/>
  <sheetViews>
    <sheetView workbookViewId="0">
      <pane xSplit="2" ySplit="16" topLeftCell="C17" activePane="bottomRight" state="frozen"/>
      <selection activeCell="I10" sqref="I10:I11"/>
      <selection pane="topRight" activeCell="I10" sqref="I10:I11"/>
      <selection pane="bottomLeft" activeCell="I10" sqref="I10:I11"/>
      <selection pane="bottomRight" activeCell="A12" sqref="A12:B16"/>
    </sheetView>
  </sheetViews>
  <sheetFormatPr defaultColWidth="9.35546875" defaultRowHeight="13.15" outlineLevelCol="1" x14ac:dyDescent="0.4"/>
  <cols>
    <col min="1" max="1" width="21.140625" style="1" customWidth="1"/>
    <col min="2" max="2" width="34.35546875" style="1" customWidth="1"/>
    <col min="3" max="3" width="17.35546875" style="1" customWidth="1"/>
    <col min="4" max="5" width="16.140625" style="1" customWidth="1"/>
    <col min="6" max="6" width="17.35546875" style="1" customWidth="1"/>
    <col min="7" max="7" width="16.140625" style="1" customWidth="1"/>
    <col min="8" max="8" width="17.35546875" style="1" customWidth="1"/>
    <col min="9" max="10" width="16.140625" style="1" customWidth="1"/>
    <col min="11" max="11" width="14.35546875" style="1" bestFit="1" customWidth="1"/>
    <col min="12" max="12" width="16.140625" style="1" customWidth="1"/>
    <col min="13" max="13" width="9.35546875" style="1"/>
    <col min="14" max="14" width="14.35546875" style="1" customWidth="1" outlineLevel="1"/>
    <col min="15" max="15" width="15.140625" style="1" bestFit="1" customWidth="1" outlineLevel="1"/>
    <col min="16" max="16" width="12" style="1" bestFit="1" customWidth="1"/>
    <col min="17" max="17" width="14.35546875" style="1" bestFit="1" customWidth="1"/>
    <col min="18" max="18" width="9.35546875" style="1"/>
    <col min="19" max="19" width="10.140625" style="1" bestFit="1" customWidth="1"/>
    <col min="20" max="16384" width="9.35546875" style="1"/>
  </cols>
  <sheetData>
    <row r="1" spans="1:14" s="7" customFormat="1" ht="12" customHeight="1" x14ac:dyDescent="0.4">
      <c r="I1" s="11"/>
      <c r="J1" s="9"/>
      <c r="K1" s="10"/>
      <c r="L1" s="8"/>
    </row>
    <row r="2" spans="1:14" ht="27.75" customHeight="1" x14ac:dyDescent="0.4">
      <c r="A2" s="347"/>
      <c r="B2" s="349" t="s">
        <v>32</v>
      </c>
      <c r="C2" s="351" t="s">
        <v>30</v>
      </c>
      <c r="D2" s="351"/>
      <c r="E2" s="351"/>
      <c r="F2" s="351"/>
      <c r="G2" s="351"/>
      <c r="H2" s="353" t="s">
        <v>0</v>
      </c>
      <c r="I2" s="354"/>
      <c r="J2" s="296" t="s">
        <v>23</v>
      </c>
      <c r="K2" s="297"/>
      <c r="L2" s="298"/>
    </row>
    <row r="3" spans="1:14" ht="27.75" customHeight="1" x14ac:dyDescent="0.4">
      <c r="A3" s="348"/>
      <c r="B3" s="350"/>
      <c r="C3" s="352"/>
      <c r="D3" s="352"/>
      <c r="E3" s="352"/>
      <c r="F3" s="352"/>
      <c r="G3" s="352"/>
      <c r="H3" s="355"/>
      <c r="I3" s="356"/>
      <c r="J3" s="357" t="str">
        <f>'CONTRACT TOTAL'!J3:L3</f>
        <v>09/30/2022 (22)</v>
      </c>
      <c r="K3" s="358"/>
      <c r="L3" s="359"/>
      <c r="N3" s="1">
        <v>396672</v>
      </c>
    </row>
    <row r="4" spans="1:14" ht="10.35" customHeight="1" x14ac:dyDescent="0.4">
      <c r="A4" s="296" t="s">
        <v>31</v>
      </c>
      <c r="B4" s="297"/>
      <c r="C4" s="297"/>
      <c r="D4" s="298"/>
      <c r="E4" s="296" t="s">
        <v>1</v>
      </c>
      <c r="F4" s="297"/>
      <c r="G4" s="297"/>
      <c r="H4" s="297"/>
      <c r="I4" s="298"/>
      <c r="J4" s="330" t="s">
        <v>2</v>
      </c>
      <c r="K4" s="331"/>
      <c r="L4" s="332"/>
    </row>
    <row r="5" spans="1:14" ht="9" customHeight="1" x14ac:dyDescent="0.4">
      <c r="A5" s="333" t="str">
        <f>'CONTRACT TOTAL'!A5:D6</f>
        <v>NASA/Goodard Space Flight Center, Wallops Flight Facility
NASA Contracting Officer, NAME (name@nasa.gov)</v>
      </c>
      <c r="B5" s="334"/>
      <c r="C5" s="334"/>
      <c r="D5" s="335"/>
      <c r="E5" s="282" t="str">
        <f>'CONTRACT TOTAL'!E5:I6</f>
        <v>Institutional Info</v>
      </c>
      <c r="F5" s="339"/>
      <c r="G5" s="339"/>
      <c r="H5" s="339"/>
      <c r="I5" s="339"/>
      <c r="J5" s="279" t="s">
        <v>33</v>
      </c>
      <c r="K5" s="281"/>
      <c r="L5" s="100" t="s">
        <v>34</v>
      </c>
    </row>
    <row r="6" spans="1:14" ht="25.35" customHeight="1" x14ac:dyDescent="0.55000000000000004">
      <c r="A6" s="336"/>
      <c r="B6" s="337"/>
      <c r="C6" s="337"/>
      <c r="D6" s="338"/>
      <c r="E6" s="340"/>
      <c r="F6" s="341"/>
      <c r="G6" s="341"/>
      <c r="H6" s="341"/>
      <c r="I6" s="341"/>
      <c r="J6" s="274">
        <v>183513.14</v>
      </c>
      <c r="K6" s="275"/>
      <c r="L6" s="88"/>
    </row>
    <row r="7" spans="1:14" ht="10.5" customHeight="1" x14ac:dyDescent="0.4">
      <c r="A7" s="276" t="s">
        <v>3</v>
      </c>
      <c r="B7" s="279" t="s">
        <v>4</v>
      </c>
      <c r="C7" s="280"/>
      <c r="D7" s="281"/>
      <c r="E7" s="279" t="s">
        <v>5</v>
      </c>
      <c r="F7" s="280"/>
      <c r="G7" s="280"/>
      <c r="H7" s="280"/>
      <c r="I7" s="281"/>
      <c r="J7" s="282" t="s">
        <v>35</v>
      </c>
      <c r="K7" s="283"/>
      <c r="L7" s="284"/>
    </row>
    <row r="8" spans="1:14" ht="25.5" customHeight="1" x14ac:dyDescent="0.55000000000000004">
      <c r="A8" s="277"/>
      <c r="B8" s="342" t="s">
        <v>42</v>
      </c>
      <c r="C8" s="343"/>
      <c r="D8" s="344"/>
      <c r="E8" s="342">
        <f>'CONTRACT TOTAL'!E8:I8</f>
        <v>0</v>
      </c>
      <c r="F8" s="343"/>
      <c r="G8" s="343"/>
      <c r="H8" s="343"/>
      <c r="I8" s="344"/>
      <c r="J8" s="293">
        <v>183513.14</v>
      </c>
      <c r="K8" s="294"/>
      <c r="L8" s="295"/>
    </row>
    <row r="9" spans="1:14" ht="10.5" customHeight="1" x14ac:dyDescent="0.4">
      <c r="A9" s="277"/>
      <c r="B9" s="279" t="s">
        <v>6</v>
      </c>
      <c r="C9" s="280"/>
      <c r="D9" s="281"/>
      <c r="E9" s="285" t="s">
        <v>7</v>
      </c>
      <c r="F9" s="286"/>
      <c r="G9" s="286"/>
      <c r="H9" s="286"/>
      <c r="I9" s="126" t="s">
        <v>8</v>
      </c>
      <c r="J9" s="287" t="s">
        <v>9</v>
      </c>
      <c r="K9" s="288"/>
      <c r="L9" s="289"/>
    </row>
    <row r="10" spans="1:14" ht="9" customHeight="1" x14ac:dyDescent="0.4">
      <c r="A10" s="277"/>
      <c r="B10" s="376" t="s">
        <v>116</v>
      </c>
      <c r="C10" s="377"/>
      <c r="D10" s="378"/>
      <c r="E10" s="363" t="s">
        <v>66</v>
      </c>
      <c r="F10" s="283"/>
      <c r="G10" s="283"/>
      <c r="H10" s="283"/>
      <c r="I10" s="401">
        <f>'CONTRACT TOTAL'!I10:I11</f>
        <v>44847</v>
      </c>
      <c r="J10" s="285" t="s">
        <v>10</v>
      </c>
      <c r="K10" s="320"/>
      <c r="L10" s="98" t="s">
        <v>11</v>
      </c>
    </row>
    <row r="11" spans="1:14" ht="17.100000000000001" customHeight="1" x14ac:dyDescent="0.4">
      <c r="A11" s="278"/>
      <c r="B11" s="379"/>
      <c r="C11" s="380"/>
      <c r="D11" s="381"/>
      <c r="E11" s="364"/>
      <c r="F11" s="365"/>
      <c r="G11" s="365"/>
      <c r="H11" s="365"/>
      <c r="I11" s="402"/>
      <c r="J11" s="382">
        <v>183553.14</v>
      </c>
      <c r="K11" s="383"/>
      <c r="L11" s="140">
        <v>183553.14</v>
      </c>
    </row>
    <row r="12" spans="1:14" ht="11.25" customHeight="1" x14ac:dyDescent="0.4">
      <c r="A12" s="325" t="s">
        <v>12</v>
      </c>
      <c r="B12" s="326"/>
      <c r="C12" s="287" t="s">
        <v>13</v>
      </c>
      <c r="D12" s="288"/>
      <c r="E12" s="288"/>
      <c r="F12" s="289"/>
      <c r="G12" s="287" t="s">
        <v>14</v>
      </c>
      <c r="H12" s="288"/>
      <c r="I12" s="289"/>
      <c r="J12" s="302" t="s">
        <v>24</v>
      </c>
      <c r="K12" s="303"/>
      <c r="L12" s="276" t="s">
        <v>15</v>
      </c>
    </row>
    <row r="13" spans="1:14" ht="11.25" customHeight="1" x14ac:dyDescent="0.4">
      <c r="A13" s="327"/>
      <c r="B13" s="328"/>
      <c r="C13" s="302" t="s">
        <v>16</v>
      </c>
      <c r="D13" s="306"/>
      <c r="E13" s="287" t="s">
        <v>17</v>
      </c>
      <c r="F13" s="289"/>
      <c r="G13" s="287" t="s">
        <v>18</v>
      </c>
      <c r="H13" s="289"/>
      <c r="I13" s="290" t="s">
        <v>27</v>
      </c>
      <c r="J13" s="304"/>
      <c r="K13" s="305"/>
      <c r="L13" s="277"/>
    </row>
    <row r="14" spans="1:14" ht="11.25" customHeight="1" x14ac:dyDescent="0.4">
      <c r="A14" s="327"/>
      <c r="B14" s="329"/>
      <c r="C14" s="6" t="s">
        <v>26</v>
      </c>
      <c r="D14" s="6" t="s">
        <v>37</v>
      </c>
      <c r="E14" s="6" t="s">
        <v>39</v>
      </c>
      <c r="F14" s="6" t="s">
        <v>37</v>
      </c>
      <c r="G14" s="6"/>
      <c r="H14" s="6"/>
      <c r="I14" s="291"/>
      <c r="J14" s="307" t="s">
        <v>21</v>
      </c>
      <c r="K14" s="323" t="s">
        <v>25</v>
      </c>
      <c r="L14" s="277"/>
    </row>
    <row r="15" spans="1:14" ht="11.25" customHeight="1" x14ac:dyDescent="0.4">
      <c r="A15" s="327"/>
      <c r="B15" s="329"/>
      <c r="C15" s="5"/>
      <c r="D15" s="5"/>
      <c r="E15" s="5"/>
      <c r="F15" s="5"/>
      <c r="G15" s="27">
        <f>'CONTRACT TOTAL'!G15</f>
        <v>44856</v>
      </c>
      <c r="H15" s="27">
        <f>'CONTRACT TOTAL'!H15</f>
        <v>44887</v>
      </c>
      <c r="I15" s="291"/>
      <c r="J15" s="292"/>
      <c r="K15" s="324"/>
      <c r="L15" s="277"/>
    </row>
    <row r="16" spans="1:14" ht="11.25" customHeight="1" x14ac:dyDescent="0.4">
      <c r="A16" s="327"/>
      <c r="B16" s="329"/>
      <c r="C16" s="59" t="s">
        <v>36</v>
      </c>
      <c r="D16" s="59" t="s">
        <v>38</v>
      </c>
      <c r="E16" s="59" t="s">
        <v>40</v>
      </c>
      <c r="F16" s="59" t="s">
        <v>41</v>
      </c>
      <c r="G16" s="59" t="s">
        <v>19</v>
      </c>
      <c r="H16" s="59" t="s">
        <v>20</v>
      </c>
      <c r="I16" s="292"/>
      <c r="J16" s="292"/>
      <c r="K16" s="324"/>
      <c r="L16" s="277"/>
      <c r="N16" s="1" t="str">
        <f>'CONTRACT TOTAL'!N16</f>
        <v>Sep est</v>
      </c>
    </row>
    <row r="17" spans="1:15" s="25" customFormat="1" x14ac:dyDescent="0.4">
      <c r="A17" s="265" t="s">
        <v>46</v>
      </c>
      <c r="B17" s="265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N17" s="25" t="str">
        <f>'CONTRACT TOTAL'!N17</f>
        <v>from Oct Rpt</v>
      </c>
      <c r="O17" s="25" t="s">
        <v>67</v>
      </c>
    </row>
    <row r="18" spans="1:15" s="15" customFormat="1" ht="12.75" x14ac:dyDescent="0.4">
      <c r="A18" s="260" t="str">
        <f>'CONTRACT TOTAL'!A18:B18</f>
        <v>Position Title (Employee Classification) 1</v>
      </c>
      <c r="B18" s="260"/>
      <c r="C18" s="124">
        <v>0</v>
      </c>
      <c r="D18" s="195">
        <v>0</v>
      </c>
      <c r="E18" s="205">
        <f>C18+'[4]Task 2-2'!E18</f>
        <v>0</v>
      </c>
      <c r="F18" s="223">
        <f>D18+'[4]Task 2-2'!F18</f>
        <v>60</v>
      </c>
      <c r="G18" s="252">
        <v>0</v>
      </c>
      <c r="H18" s="252">
        <v>0</v>
      </c>
      <c r="I18" s="252">
        <v>0</v>
      </c>
      <c r="J18" s="124">
        <f>E18+G18+H18+I18</f>
        <v>0</v>
      </c>
      <c r="K18" s="124">
        <v>60</v>
      </c>
      <c r="L18" s="124">
        <v>0</v>
      </c>
      <c r="N18" s="203">
        <v>0</v>
      </c>
      <c r="O18" s="14">
        <f t="shared" ref="O18:O35" si="0">C18-N18</f>
        <v>0</v>
      </c>
    </row>
    <row r="19" spans="1:15" s="15" customFormat="1" ht="12.75" customHeight="1" x14ac:dyDescent="0.4">
      <c r="A19" s="260" t="str">
        <f>'CONTRACT TOTAL'!A19:B19</f>
        <v>Position Title (Employee Classification) 2</v>
      </c>
      <c r="B19" s="260"/>
      <c r="C19" s="124">
        <v>0</v>
      </c>
      <c r="D19" s="195">
        <v>0</v>
      </c>
      <c r="E19" s="223">
        <f>C19+'[4]Task 2-2'!E19</f>
        <v>0</v>
      </c>
      <c r="F19" s="223">
        <f>D19+'[4]Task 2-2'!F19</f>
        <v>60</v>
      </c>
      <c r="G19" s="252">
        <v>0</v>
      </c>
      <c r="H19" s="252">
        <v>0</v>
      </c>
      <c r="I19" s="252">
        <v>0</v>
      </c>
      <c r="J19" s="124">
        <f>E19+G19+H19+I19</f>
        <v>0</v>
      </c>
      <c r="K19" s="124">
        <v>60</v>
      </c>
      <c r="L19" s="124">
        <v>0</v>
      </c>
      <c r="N19" s="203">
        <v>0</v>
      </c>
      <c r="O19" s="14">
        <f t="shared" si="0"/>
        <v>0</v>
      </c>
    </row>
    <row r="20" spans="1:15" s="15" customFormat="1" ht="12.75" customHeight="1" x14ac:dyDescent="0.4">
      <c r="A20" s="260" t="str">
        <f>'CONTRACT TOTAL'!A20:B20</f>
        <v>Position Title (Employee Classification) 3</v>
      </c>
      <c r="B20" s="260"/>
      <c r="C20" s="124">
        <v>0</v>
      </c>
      <c r="D20" s="195">
        <v>0</v>
      </c>
      <c r="E20" s="223">
        <f>C20+'[4]Task 2-2'!E20</f>
        <v>0</v>
      </c>
      <c r="F20" s="223">
        <f>D20+'[4]Task 2-2'!F20</f>
        <v>60</v>
      </c>
      <c r="G20" s="252">
        <v>0</v>
      </c>
      <c r="H20" s="252">
        <v>0</v>
      </c>
      <c r="I20" s="252">
        <v>0</v>
      </c>
      <c r="J20" s="124">
        <f>E20+G20+H20+I20</f>
        <v>0</v>
      </c>
      <c r="K20" s="124">
        <v>60</v>
      </c>
      <c r="L20" s="124">
        <v>0</v>
      </c>
      <c r="N20" s="203">
        <v>0</v>
      </c>
      <c r="O20" s="14">
        <f t="shared" si="0"/>
        <v>0</v>
      </c>
    </row>
    <row r="21" spans="1:15" s="15" customFormat="1" ht="12.75" x14ac:dyDescent="0.4">
      <c r="A21" s="260" t="str">
        <f>'CONTRACT TOTAL'!A21:B21</f>
        <v>Position Title (Employee Classification) 4</v>
      </c>
      <c r="B21" s="260"/>
      <c r="C21" s="124">
        <v>0</v>
      </c>
      <c r="D21" s="195">
        <v>0</v>
      </c>
      <c r="E21" s="223">
        <f>C21+'[4]Task 2-2'!E21</f>
        <v>112</v>
      </c>
      <c r="F21" s="223">
        <f>D21+'[4]Task 2-2'!F21</f>
        <v>120</v>
      </c>
      <c r="G21" s="252">
        <v>0</v>
      </c>
      <c r="H21" s="252">
        <v>0</v>
      </c>
      <c r="I21" s="252">
        <v>0</v>
      </c>
      <c r="J21" s="124">
        <f t="shared" ref="J21:J35" si="1">E21+G21+H21+I21</f>
        <v>112</v>
      </c>
      <c r="K21" s="124">
        <v>120</v>
      </c>
      <c r="L21" s="124">
        <v>0</v>
      </c>
      <c r="N21" s="203">
        <v>0</v>
      </c>
      <c r="O21" s="14">
        <f t="shared" si="0"/>
        <v>0</v>
      </c>
    </row>
    <row r="22" spans="1:15" s="15" customFormat="1" ht="12.75" customHeight="1" x14ac:dyDescent="0.4">
      <c r="A22" s="260" t="str">
        <f>'CONTRACT TOTAL'!A22:B22</f>
        <v>Position Title (Employee Classification) 5</v>
      </c>
      <c r="B22" s="260"/>
      <c r="C22" s="124">
        <v>0</v>
      </c>
      <c r="D22" s="195">
        <v>0</v>
      </c>
      <c r="E22" s="223">
        <f>C22+'[4]Task 2-2'!E22</f>
        <v>29.5</v>
      </c>
      <c r="F22" s="223">
        <f>D22+'[4]Task 2-2'!F22</f>
        <v>0</v>
      </c>
      <c r="G22" s="252">
        <v>0</v>
      </c>
      <c r="H22" s="252">
        <v>0</v>
      </c>
      <c r="I22" s="252">
        <v>0</v>
      </c>
      <c r="J22" s="124">
        <f t="shared" si="1"/>
        <v>29.5</v>
      </c>
      <c r="K22" s="124">
        <v>0</v>
      </c>
      <c r="L22" s="124">
        <v>0</v>
      </c>
      <c r="N22" s="203">
        <v>0</v>
      </c>
      <c r="O22" s="14">
        <f t="shared" si="0"/>
        <v>0</v>
      </c>
    </row>
    <row r="23" spans="1:15" s="15" customFormat="1" ht="12.75" customHeight="1" x14ac:dyDescent="0.4">
      <c r="A23" s="260" t="str">
        <f>'CONTRACT TOTAL'!A23:B23</f>
        <v>Position Title (Employee Classification) 6</v>
      </c>
      <c r="B23" s="260"/>
      <c r="C23" s="124">
        <v>0</v>
      </c>
      <c r="D23" s="195">
        <v>0</v>
      </c>
      <c r="E23" s="223">
        <f>C23+'[4]Task 2-2'!E23</f>
        <v>4</v>
      </c>
      <c r="F23" s="223">
        <f>D23+'[4]Task 2-2'!F23</f>
        <v>0</v>
      </c>
      <c r="G23" s="252">
        <v>0</v>
      </c>
      <c r="H23" s="252">
        <v>0</v>
      </c>
      <c r="I23" s="252">
        <v>0</v>
      </c>
      <c r="J23" s="124">
        <f t="shared" si="1"/>
        <v>4</v>
      </c>
      <c r="K23" s="124">
        <v>0</v>
      </c>
      <c r="L23" s="124">
        <v>0</v>
      </c>
      <c r="N23" s="203">
        <v>0</v>
      </c>
      <c r="O23" s="14">
        <f t="shared" si="0"/>
        <v>0</v>
      </c>
    </row>
    <row r="24" spans="1:15" s="15" customFormat="1" ht="12.75" x14ac:dyDescent="0.4">
      <c r="A24" s="260" t="str">
        <f>'CONTRACT TOTAL'!A24:B24</f>
        <v>Position Title (Employee Classification) 7</v>
      </c>
      <c r="B24" s="260"/>
      <c r="C24" s="124">
        <v>0</v>
      </c>
      <c r="D24" s="195">
        <v>0</v>
      </c>
      <c r="E24" s="223">
        <f>C24+'[4]Task 2-2'!E24</f>
        <v>0</v>
      </c>
      <c r="F24" s="223">
        <f>D24+'[4]Task 2-2'!F24</f>
        <v>40</v>
      </c>
      <c r="G24" s="252">
        <v>0</v>
      </c>
      <c r="H24" s="252">
        <v>0</v>
      </c>
      <c r="I24" s="252">
        <v>0</v>
      </c>
      <c r="J24" s="124">
        <f t="shared" si="1"/>
        <v>0</v>
      </c>
      <c r="K24" s="124">
        <v>40</v>
      </c>
      <c r="L24" s="124">
        <v>0</v>
      </c>
      <c r="N24" s="203">
        <v>0</v>
      </c>
      <c r="O24" s="14">
        <f t="shared" si="0"/>
        <v>0</v>
      </c>
    </row>
    <row r="25" spans="1:15" s="15" customFormat="1" ht="12.75" customHeight="1" x14ac:dyDescent="0.4">
      <c r="A25" s="260" t="str">
        <f>'CONTRACT TOTAL'!A25:B25</f>
        <v>Position Title (Employee Classification) 8</v>
      </c>
      <c r="B25" s="260"/>
      <c r="C25" s="124">
        <v>0</v>
      </c>
      <c r="D25" s="195">
        <v>0</v>
      </c>
      <c r="E25" s="223">
        <f>C25+'[4]Task 2-2'!E25</f>
        <v>0</v>
      </c>
      <c r="F25" s="223">
        <f>D25+'[4]Task 2-2'!F25</f>
        <v>160</v>
      </c>
      <c r="G25" s="252">
        <v>0</v>
      </c>
      <c r="H25" s="252">
        <v>0</v>
      </c>
      <c r="I25" s="252">
        <v>0</v>
      </c>
      <c r="J25" s="124">
        <f t="shared" si="1"/>
        <v>0</v>
      </c>
      <c r="K25" s="124">
        <v>160</v>
      </c>
      <c r="L25" s="124">
        <v>0</v>
      </c>
      <c r="N25" s="203">
        <v>0</v>
      </c>
      <c r="O25" s="14">
        <f t="shared" si="0"/>
        <v>0</v>
      </c>
    </row>
    <row r="26" spans="1:15" s="15" customFormat="1" ht="12.75" customHeight="1" x14ac:dyDescent="0.4">
      <c r="A26" s="260" t="str">
        <f>'CONTRACT TOTAL'!A26:B26</f>
        <v>Position Title (Employee Classification) 9</v>
      </c>
      <c r="B26" s="260"/>
      <c r="C26" s="124">
        <v>0</v>
      </c>
      <c r="D26" s="195">
        <v>0</v>
      </c>
      <c r="E26" s="223">
        <f>C26+'[4]Task 2-2'!E26</f>
        <v>0</v>
      </c>
      <c r="F26" s="223">
        <f>D26+'[4]Task 2-2'!F26</f>
        <v>0</v>
      </c>
      <c r="G26" s="252">
        <v>0</v>
      </c>
      <c r="H26" s="252">
        <v>0</v>
      </c>
      <c r="I26" s="252">
        <v>0</v>
      </c>
      <c r="J26" s="124">
        <f t="shared" si="1"/>
        <v>0</v>
      </c>
      <c r="K26" s="124">
        <v>0</v>
      </c>
      <c r="L26" s="124">
        <v>0</v>
      </c>
      <c r="N26" s="203">
        <v>0</v>
      </c>
      <c r="O26" s="14">
        <f t="shared" si="0"/>
        <v>0</v>
      </c>
    </row>
    <row r="27" spans="1:15" s="15" customFormat="1" ht="12.75" customHeight="1" x14ac:dyDescent="0.4">
      <c r="A27" s="260" t="str">
        <f>'CONTRACT TOTAL'!A27:B27</f>
        <v>Position Title (Employee Classification) 10</v>
      </c>
      <c r="B27" s="260"/>
      <c r="C27" s="124">
        <v>0</v>
      </c>
      <c r="D27" s="195">
        <v>0</v>
      </c>
      <c r="E27" s="223">
        <f>C27+'[4]Task 2-2'!E27</f>
        <v>354.5</v>
      </c>
      <c r="F27" s="223">
        <f>D27+'[4]Task 2-2'!F27</f>
        <v>240</v>
      </c>
      <c r="G27" s="252">
        <v>0</v>
      </c>
      <c r="H27" s="252">
        <v>0</v>
      </c>
      <c r="I27" s="252">
        <v>0</v>
      </c>
      <c r="J27" s="124">
        <f t="shared" si="1"/>
        <v>354.5</v>
      </c>
      <c r="K27" s="124">
        <v>240</v>
      </c>
      <c r="L27" s="124">
        <v>0</v>
      </c>
      <c r="N27" s="203">
        <v>0</v>
      </c>
      <c r="O27" s="14">
        <f t="shared" si="0"/>
        <v>0</v>
      </c>
    </row>
    <row r="28" spans="1:15" s="15" customFormat="1" ht="12.75" customHeight="1" x14ac:dyDescent="0.4">
      <c r="A28" s="260" t="str">
        <f>'CONTRACT TOTAL'!A28:B28</f>
        <v>Position Title (Employee Classification) 11</v>
      </c>
      <c r="B28" s="260"/>
      <c r="C28" s="124">
        <v>0</v>
      </c>
      <c r="D28" s="195">
        <v>0</v>
      </c>
      <c r="E28" s="223">
        <f>C28+'[4]Task 2-2'!E28</f>
        <v>143.5</v>
      </c>
      <c r="F28" s="223">
        <f>D28+'[4]Task 2-2'!F28</f>
        <v>0</v>
      </c>
      <c r="G28" s="252">
        <v>0</v>
      </c>
      <c r="H28" s="252">
        <v>0</v>
      </c>
      <c r="I28" s="252">
        <v>0</v>
      </c>
      <c r="J28" s="124">
        <f t="shared" si="1"/>
        <v>143.5</v>
      </c>
      <c r="K28" s="124">
        <v>0</v>
      </c>
      <c r="L28" s="124">
        <v>0</v>
      </c>
      <c r="N28" s="203">
        <v>0</v>
      </c>
      <c r="O28" s="14">
        <f t="shared" si="0"/>
        <v>0</v>
      </c>
    </row>
    <row r="29" spans="1:15" s="15" customFormat="1" ht="12.75" customHeight="1" x14ac:dyDescent="0.4">
      <c r="A29" s="260" t="str">
        <f>'CONTRACT TOTAL'!A29:B29</f>
        <v>Position Title (Employee Classification) 12</v>
      </c>
      <c r="B29" s="260"/>
      <c r="C29" s="124">
        <v>0</v>
      </c>
      <c r="D29" s="195">
        <v>0</v>
      </c>
      <c r="E29" s="223">
        <f>C29+'[4]Task 2-2'!E29</f>
        <v>0</v>
      </c>
      <c r="F29" s="223">
        <f>D29+'[4]Task 2-2'!F29</f>
        <v>120</v>
      </c>
      <c r="G29" s="252">
        <v>0</v>
      </c>
      <c r="H29" s="252">
        <v>0</v>
      </c>
      <c r="I29" s="252">
        <v>0</v>
      </c>
      <c r="J29" s="124">
        <f t="shared" si="1"/>
        <v>0</v>
      </c>
      <c r="K29" s="124">
        <v>120</v>
      </c>
      <c r="L29" s="124">
        <v>0</v>
      </c>
      <c r="N29" s="203">
        <v>0</v>
      </c>
      <c r="O29" s="14">
        <f t="shared" si="0"/>
        <v>0</v>
      </c>
    </row>
    <row r="30" spans="1:15" s="15" customFormat="1" ht="12.75" customHeight="1" x14ac:dyDescent="0.4">
      <c r="A30" s="260" t="str">
        <f>'CONTRACT TOTAL'!A30:B30</f>
        <v>Position Title (Employee Classification) 13</v>
      </c>
      <c r="B30" s="260"/>
      <c r="C30" s="124">
        <v>0</v>
      </c>
      <c r="D30" s="195">
        <v>0</v>
      </c>
      <c r="E30" s="223">
        <f>C30+'[4]Task 2-2'!E30</f>
        <v>1.83</v>
      </c>
      <c r="F30" s="223">
        <f>D30+'[4]Task 2-2'!F30</f>
        <v>0</v>
      </c>
      <c r="G30" s="252">
        <v>0</v>
      </c>
      <c r="H30" s="252">
        <v>0</v>
      </c>
      <c r="I30" s="252">
        <v>0</v>
      </c>
      <c r="J30" s="124">
        <f t="shared" si="1"/>
        <v>1.83</v>
      </c>
      <c r="K30" s="124">
        <v>0</v>
      </c>
      <c r="L30" s="124">
        <v>0</v>
      </c>
      <c r="N30" s="203">
        <v>0</v>
      </c>
      <c r="O30" s="14">
        <f t="shared" si="0"/>
        <v>0</v>
      </c>
    </row>
    <row r="31" spans="1:15" s="15" customFormat="1" ht="12.75" customHeight="1" x14ac:dyDescent="0.4">
      <c r="A31" s="260" t="str">
        <f>'CONTRACT TOTAL'!A31:B31</f>
        <v>Position Title (Employee Classification) 14</v>
      </c>
      <c r="B31" s="260"/>
      <c r="C31" s="134">
        <v>0</v>
      </c>
      <c r="D31" s="195">
        <v>0</v>
      </c>
      <c r="E31" s="223">
        <f>C31+'[4]Task 2-2'!E31</f>
        <v>0</v>
      </c>
      <c r="F31" s="223">
        <f>D31+'[4]Task 2-2'!F31</f>
        <v>0</v>
      </c>
      <c r="G31" s="252">
        <v>0</v>
      </c>
      <c r="H31" s="252">
        <v>0</v>
      </c>
      <c r="I31" s="252">
        <v>0</v>
      </c>
      <c r="J31" s="134">
        <f t="shared" si="1"/>
        <v>0</v>
      </c>
      <c r="K31" s="134">
        <v>0</v>
      </c>
      <c r="L31" s="134">
        <v>0</v>
      </c>
      <c r="N31" s="203">
        <v>0</v>
      </c>
      <c r="O31" s="14">
        <f t="shared" si="0"/>
        <v>0</v>
      </c>
    </row>
    <row r="32" spans="1:15" s="15" customFormat="1" ht="12.75" customHeight="1" x14ac:dyDescent="0.4">
      <c r="A32" s="260" t="str">
        <f>'CONTRACT TOTAL'!A32:B32</f>
        <v>Position Title (Employee Classification) 15</v>
      </c>
      <c r="B32" s="260"/>
      <c r="C32" s="134">
        <v>0</v>
      </c>
      <c r="D32" s="195">
        <v>0</v>
      </c>
      <c r="E32" s="223">
        <f>C32+'[4]Task 2-2'!E32</f>
        <v>0</v>
      </c>
      <c r="F32" s="223">
        <f>D32+'[4]Task 2-2'!F32</f>
        <v>0</v>
      </c>
      <c r="G32" s="252">
        <v>0</v>
      </c>
      <c r="H32" s="252">
        <v>0</v>
      </c>
      <c r="I32" s="252">
        <v>0</v>
      </c>
      <c r="J32" s="134">
        <f t="shared" si="1"/>
        <v>0</v>
      </c>
      <c r="K32" s="134">
        <v>0</v>
      </c>
      <c r="L32" s="134">
        <v>0</v>
      </c>
      <c r="N32" s="203">
        <v>0</v>
      </c>
      <c r="O32" s="14">
        <f t="shared" si="0"/>
        <v>0</v>
      </c>
    </row>
    <row r="33" spans="1:15" s="15" customFormat="1" ht="12.75" customHeight="1" x14ac:dyDescent="0.4">
      <c r="A33" s="260" t="str">
        <f>'CONTRACT TOTAL'!A33:B33</f>
        <v>Position Title (Employee Classification) 16</v>
      </c>
      <c r="B33" s="260"/>
      <c r="C33" s="147">
        <v>0</v>
      </c>
      <c r="D33" s="195">
        <v>0</v>
      </c>
      <c r="E33" s="223">
        <f>C33+'[4]Task 2-2'!E33</f>
        <v>0</v>
      </c>
      <c r="F33" s="223">
        <f>D33+'[4]Task 2-2'!F33</f>
        <v>0</v>
      </c>
      <c r="G33" s="252">
        <v>0</v>
      </c>
      <c r="H33" s="252">
        <v>0</v>
      </c>
      <c r="I33" s="252">
        <v>0</v>
      </c>
      <c r="J33" s="147">
        <f t="shared" si="1"/>
        <v>0</v>
      </c>
      <c r="K33" s="147">
        <v>0</v>
      </c>
      <c r="L33" s="147">
        <v>0</v>
      </c>
      <c r="N33" s="203">
        <v>0</v>
      </c>
      <c r="O33" s="14">
        <f t="shared" si="0"/>
        <v>0</v>
      </c>
    </row>
    <row r="34" spans="1:15" s="15" customFormat="1" ht="12.75" customHeight="1" x14ac:dyDescent="0.4">
      <c r="A34" s="260" t="str">
        <f>'CONTRACT TOTAL'!A34:B34</f>
        <v>Position Title (Employee Classification) 17</v>
      </c>
      <c r="B34" s="260"/>
      <c r="C34" s="147">
        <v>0</v>
      </c>
      <c r="D34" s="195">
        <v>0</v>
      </c>
      <c r="E34" s="223">
        <f>C34+'[4]Task 2-2'!E34</f>
        <v>16.253999999999998</v>
      </c>
      <c r="F34" s="223">
        <f>D34+'[4]Task 2-2'!F34</f>
        <v>0</v>
      </c>
      <c r="G34" s="252">
        <v>0</v>
      </c>
      <c r="H34" s="252">
        <v>0</v>
      </c>
      <c r="I34" s="252">
        <v>0</v>
      </c>
      <c r="J34" s="147">
        <f t="shared" si="1"/>
        <v>16.253999999999998</v>
      </c>
      <c r="K34" s="147">
        <v>0</v>
      </c>
      <c r="L34" s="147">
        <v>0</v>
      </c>
      <c r="N34" s="203">
        <v>0</v>
      </c>
      <c r="O34" s="14">
        <f t="shared" si="0"/>
        <v>0</v>
      </c>
    </row>
    <row r="35" spans="1:15" s="15" customFormat="1" ht="12.75" x14ac:dyDescent="0.4">
      <c r="A35" s="260" t="str">
        <f>'CONTRACT TOTAL'!A35:B35</f>
        <v>Position Title (Employee Classification) 18</v>
      </c>
      <c r="B35" s="260"/>
      <c r="C35" s="124">
        <v>0</v>
      </c>
      <c r="D35" s="195">
        <v>0</v>
      </c>
      <c r="E35" s="223">
        <f>C35+'[4]Task 2-2'!E35</f>
        <v>53.5</v>
      </c>
      <c r="F35" s="223">
        <f>D35+'[4]Task 2-2'!F35</f>
        <v>124</v>
      </c>
      <c r="G35" s="252">
        <v>0</v>
      </c>
      <c r="H35" s="252">
        <v>0</v>
      </c>
      <c r="I35" s="252">
        <v>0</v>
      </c>
      <c r="J35" s="124">
        <f t="shared" si="1"/>
        <v>53.5</v>
      </c>
      <c r="K35" s="124">
        <v>124</v>
      </c>
      <c r="L35" s="124">
        <v>0</v>
      </c>
      <c r="N35" s="203">
        <v>0</v>
      </c>
      <c r="O35" s="13">
        <f t="shared" si="0"/>
        <v>0</v>
      </c>
    </row>
    <row r="36" spans="1:15" s="15" customFormat="1" ht="12.75" x14ac:dyDescent="0.4">
      <c r="A36" s="259" t="s">
        <v>47</v>
      </c>
      <c r="B36" s="259"/>
      <c r="C36" s="90">
        <f>SUM(C18:C35)</f>
        <v>0</v>
      </c>
      <c r="D36" s="90">
        <f t="shared" ref="D36:L36" si="2">SUM(D18:D35)</f>
        <v>0</v>
      </c>
      <c r="E36" s="90">
        <f t="shared" si="2"/>
        <v>715.08400000000006</v>
      </c>
      <c r="F36" s="90">
        <f t="shared" si="2"/>
        <v>984</v>
      </c>
      <c r="G36" s="90">
        <f>SUM(G18:G35)</f>
        <v>0</v>
      </c>
      <c r="H36" s="90">
        <f t="shared" si="2"/>
        <v>0</v>
      </c>
      <c r="I36" s="90">
        <f t="shared" si="2"/>
        <v>0</v>
      </c>
      <c r="J36" s="90">
        <f t="shared" si="2"/>
        <v>715.08400000000006</v>
      </c>
      <c r="K36" s="90">
        <f t="shared" si="2"/>
        <v>984</v>
      </c>
      <c r="L36" s="90">
        <f t="shared" si="2"/>
        <v>0</v>
      </c>
      <c r="N36" s="161">
        <v>0</v>
      </c>
      <c r="O36" s="24">
        <f>SUM(O18:O35)</f>
        <v>0</v>
      </c>
    </row>
    <row r="37" spans="1:15" s="15" customFormat="1" ht="12.75" x14ac:dyDescent="0.4">
      <c r="A37" s="260"/>
      <c r="B37" s="260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N37" s="159"/>
      <c r="O37" s="14"/>
    </row>
    <row r="38" spans="1:15" s="25" customFormat="1" x14ac:dyDescent="0.4">
      <c r="A38" s="265" t="s">
        <v>48</v>
      </c>
      <c r="B38" s="265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N38" s="159"/>
      <c r="O38" s="14"/>
    </row>
    <row r="39" spans="1:15" s="15" customFormat="1" ht="12.75" customHeight="1" x14ac:dyDescent="0.4">
      <c r="A39" s="260" t="str">
        <f>'CONTRACT TOTAL'!A39:B39</f>
        <v>Position Title (Employee Classification) 1</v>
      </c>
      <c r="B39" s="260"/>
      <c r="C39" s="124">
        <v>0</v>
      </c>
      <c r="D39" s="148">
        <v>0</v>
      </c>
      <c r="E39" s="223">
        <f>C39+'[4]Task 2-2'!E39</f>
        <v>0</v>
      </c>
      <c r="F39" s="223">
        <f>D39+'[4]Task 2-2'!F39</f>
        <v>0</v>
      </c>
      <c r="G39" s="252">
        <v>0</v>
      </c>
      <c r="H39" s="252">
        <v>0</v>
      </c>
      <c r="I39" s="252">
        <v>0</v>
      </c>
      <c r="J39" s="124">
        <f>E39+G39+H39+I39</f>
        <v>0</v>
      </c>
      <c r="K39" s="124">
        <v>0</v>
      </c>
      <c r="L39" s="124">
        <v>0</v>
      </c>
      <c r="N39" s="159">
        <v>0</v>
      </c>
      <c r="O39" s="14">
        <f t="shared" ref="O39:O56" si="3">C39-N39</f>
        <v>0</v>
      </c>
    </row>
    <row r="40" spans="1:15" s="15" customFormat="1" ht="12.75" customHeight="1" x14ac:dyDescent="0.4">
      <c r="A40" s="260" t="str">
        <f>'CONTRACT TOTAL'!A40:B40</f>
        <v>Position Title (Employee Classification) 2</v>
      </c>
      <c r="B40" s="260"/>
      <c r="C40" s="124">
        <v>0</v>
      </c>
      <c r="D40" s="148">
        <v>0</v>
      </c>
      <c r="E40" s="223">
        <f>C40+'[4]Task 2-2'!E40</f>
        <v>0</v>
      </c>
      <c r="F40" s="223">
        <f>D40+'[4]Task 2-2'!F40</f>
        <v>0</v>
      </c>
      <c r="G40" s="252">
        <v>0</v>
      </c>
      <c r="H40" s="252">
        <v>0</v>
      </c>
      <c r="I40" s="252">
        <v>0</v>
      </c>
      <c r="J40" s="124">
        <f>E40+G40+H40+I40</f>
        <v>0</v>
      </c>
      <c r="K40" s="124">
        <v>0</v>
      </c>
      <c r="L40" s="124">
        <v>0</v>
      </c>
      <c r="N40" s="159">
        <v>0</v>
      </c>
      <c r="O40" s="14">
        <f t="shared" si="3"/>
        <v>0</v>
      </c>
    </row>
    <row r="41" spans="1:15" s="15" customFormat="1" ht="12.75" customHeight="1" x14ac:dyDescent="0.4">
      <c r="A41" s="260" t="str">
        <f>'CONTRACT TOTAL'!A41:B41</f>
        <v>Position Title (Employee Classification) 3</v>
      </c>
      <c r="B41" s="260"/>
      <c r="C41" s="124">
        <v>0</v>
      </c>
      <c r="D41" s="148">
        <v>0</v>
      </c>
      <c r="E41" s="223">
        <f>C41+'[4]Task 2-2'!E41</f>
        <v>0</v>
      </c>
      <c r="F41" s="223">
        <f>D41+'[4]Task 2-2'!F41</f>
        <v>0</v>
      </c>
      <c r="G41" s="252">
        <v>0</v>
      </c>
      <c r="H41" s="252">
        <v>0</v>
      </c>
      <c r="I41" s="252">
        <v>0</v>
      </c>
      <c r="J41" s="124">
        <f>E41+G41+H41+I41</f>
        <v>0</v>
      </c>
      <c r="K41" s="124">
        <v>0</v>
      </c>
      <c r="L41" s="124">
        <v>0</v>
      </c>
      <c r="N41" s="159">
        <v>0</v>
      </c>
      <c r="O41" s="14">
        <f t="shared" si="3"/>
        <v>0</v>
      </c>
    </row>
    <row r="42" spans="1:15" s="15" customFormat="1" ht="12.75" x14ac:dyDescent="0.4">
      <c r="A42" s="260" t="str">
        <f>'CONTRACT TOTAL'!A42:B42</f>
        <v>Position Title (Employee Classification) 4</v>
      </c>
      <c r="B42" s="260"/>
      <c r="C42" s="124">
        <v>0</v>
      </c>
      <c r="D42" s="148">
        <v>0</v>
      </c>
      <c r="E42" s="223">
        <f>C42+'[4]Task 2-2'!E42</f>
        <v>0</v>
      </c>
      <c r="F42" s="223">
        <f>D42+'[4]Task 2-2'!F42</f>
        <v>0</v>
      </c>
      <c r="G42" s="252">
        <v>0</v>
      </c>
      <c r="H42" s="252">
        <v>0</v>
      </c>
      <c r="I42" s="252">
        <v>0</v>
      </c>
      <c r="J42" s="124">
        <f t="shared" ref="J42:J56" si="4">E42+G42+H42+I42</f>
        <v>0</v>
      </c>
      <c r="K42" s="124">
        <v>0</v>
      </c>
      <c r="L42" s="124">
        <v>0</v>
      </c>
      <c r="N42" s="159">
        <v>0</v>
      </c>
      <c r="O42" s="14">
        <f t="shared" si="3"/>
        <v>0</v>
      </c>
    </row>
    <row r="43" spans="1:15" s="15" customFormat="1" ht="12.75" customHeight="1" x14ac:dyDescent="0.4">
      <c r="A43" s="260" t="str">
        <f>'CONTRACT TOTAL'!A43:B43</f>
        <v>Position Title (Employee Classification) 5</v>
      </c>
      <c r="B43" s="260"/>
      <c r="C43" s="124">
        <v>0</v>
      </c>
      <c r="D43" s="148">
        <v>0</v>
      </c>
      <c r="E43" s="223">
        <f>C43+'[4]Task 2-2'!E43</f>
        <v>18</v>
      </c>
      <c r="F43" s="223">
        <f>D43+'[4]Task 2-2'!F43</f>
        <v>100</v>
      </c>
      <c r="G43" s="252">
        <v>0</v>
      </c>
      <c r="H43" s="252">
        <v>0</v>
      </c>
      <c r="I43" s="252">
        <v>0</v>
      </c>
      <c r="J43" s="124">
        <f t="shared" si="4"/>
        <v>18</v>
      </c>
      <c r="K43" s="124">
        <v>100</v>
      </c>
      <c r="L43" s="124">
        <v>0</v>
      </c>
      <c r="N43" s="159">
        <v>0</v>
      </c>
      <c r="O43" s="14">
        <f t="shared" si="3"/>
        <v>0</v>
      </c>
    </row>
    <row r="44" spans="1:15" s="15" customFormat="1" ht="12.75" customHeight="1" x14ac:dyDescent="0.4">
      <c r="A44" s="260" t="str">
        <f>'CONTRACT TOTAL'!A44:B44</f>
        <v>Position Title (Employee Classification) 6</v>
      </c>
      <c r="B44" s="260"/>
      <c r="C44" s="124">
        <v>0</v>
      </c>
      <c r="D44" s="148">
        <v>0</v>
      </c>
      <c r="E44" s="223">
        <f>C44+'[4]Task 2-2'!E44</f>
        <v>72</v>
      </c>
      <c r="F44" s="223">
        <f>D44+'[4]Task 2-2'!F44</f>
        <v>100</v>
      </c>
      <c r="G44" s="252">
        <v>0</v>
      </c>
      <c r="H44" s="252">
        <v>0</v>
      </c>
      <c r="I44" s="252">
        <v>0</v>
      </c>
      <c r="J44" s="124">
        <f t="shared" si="4"/>
        <v>72</v>
      </c>
      <c r="K44" s="124">
        <v>100</v>
      </c>
      <c r="L44" s="124">
        <v>0</v>
      </c>
      <c r="N44" s="159">
        <v>0</v>
      </c>
      <c r="O44" s="14">
        <f t="shared" si="3"/>
        <v>0</v>
      </c>
    </row>
    <row r="45" spans="1:15" s="15" customFormat="1" ht="12.75" x14ac:dyDescent="0.4">
      <c r="A45" s="260" t="str">
        <f>'CONTRACT TOTAL'!A45:B45</f>
        <v>Position Title (Employee Classification) 7</v>
      </c>
      <c r="B45" s="260"/>
      <c r="C45" s="124">
        <v>0</v>
      </c>
      <c r="D45" s="148">
        <v>0</v>
      </c>
      <c r="E45" s="223">
        <f>C45+'[4]Task 2-2'!E45</f>
        <v>0</v>
      </c>
      <c r="F45" s="223">
        <f>D45+'[4]Task 2-2'!F45</f>
        <v>0</v>
      </c>
      <c r="G45" s="252">
        <v>0</v>
      </c>
      <c r="H45" s="252">
        <v>0</v>
      </c>
      <c r="I45" s="252">
        <v>0</v>
      </c>
      <c r="J45" s="124">
        <f t="shared" si="4"/>
        <v>0</v>
      </c>
      <c r="K45" s="124">
        <v>0</v>
      </c>
      <c r="L45" s="124">
        <v>0</v>
      </c>
      <c r="N45" s="159">
        <v>0</v>
      </c>
      <c r="O45" s="14">
        <f t="shared" si="3"/>
        <v>0</v>
      </c>
    </row>
    <row r="46" spans="1:15" s="15" customFormat="1" ht="12.75" customHeight="1" x14ac:dyDescent="0.4">
      <c r="A46" s="260" t="str">
        <f>'CONTRACT TOTAL'!A46:B46</f>
        <v>Position Title (Employee Classification) 8</v>
      </c>
      <c r="B46" s="260"/>
      <c r="C46" s="124">
        <v>0</v>
      </c>
      <c r="D46" s="148">
        <v>0</v>
      </c>
      <c r="E46" s="223">
        <f>C46+'[4]Task 2-2'!E46</f>
        <v>0</v>
      </c>
      <c r="F46" s="223">
        <f>D46+'[4]Task 2-2'!F46</f>
        <v>0</v>
      </c>
      <c r="G46" s="252">
        <v>0</v>
      </c>
      <c r="H46" s="252">
        <v>0</v>
      </c>
      <c r="I46" s="252">
        <v>0</v>
      </c>
      <c r="J46" s="124">
        <f t="shared" si="4"/>
        <v>0</v>
      </c>
      <c r="K46" s="124">
        <v>0</v>
      </c>
      <c r="L46" s="124">
        <v>0</v>
      </c>
      <c r="N46" s="159">
        <v>0</v>
      </c>
      <c r="O46" s="14">
        <f t="shared" si="3"/>
        <v>0</v>
      </c>
    </row>
    <row r="47" spans="1:15" s="15" customFormat="1" ht="12.75" customHeight="1" x14ac:dyDescent="0.4">
      <c r="A47" s="260" t="str">
        <f>'CONTRACT TOTAL'!A47:B47</f>
        <v>Position Title (Employee Classification) 9</v>
      </c>
      <c r="B47" s="260"/>
      <c r="C47" s="124">
        <v>0</v>
      </c>
      <c r="D47" s="148">
        <v>0</v>
      </c>
      <c r="E47" s="223">
        <f>C47+'[4]Task 2-2'!E47</f>
        <v>0</v>
      </c>
      <c r="F47" s="223">
        <f>D47+'[4]Task 2-2'!F47</f>
        <v>0</v>
      </c>
      <c r="G47" s="252">
        <v>0</v>
      </c>
      <c r="H47" s="252">
        <v>0</v>
      </c>
      <c r="I47" s="252">
        <v>0</v>
      </c>
      <c r="J47" s="124">
        <f t="shared" si="4"/>
        <v>0</v>
      </c>
      <c r="K47" s="124">
        <v>0</v>
      </c>
      <c r="L47" s="124">
        <v>0</v>
      </c>
      <c r="N47" s="159">
        <v>0</v>
      </c>
      <c r="O47" s="14">
        <f t="shared" si="3"/>
        <v>0</v>
      </c>
    </row>
    <row r="48" spans="1:15" s="15" customFormat="1" ht="12.75" customHeight="1" x14ac:dyDescent="0.4">
      <c r="A48" s="260" t="str">
        <f>'CONTRACT TOTAL'!A48:B48</f>
        <v>Position Title (Employee Classification) 10</v>
      </c>
      <c r="B48" s="260"/>
      <c r="C48" s="150">
        <v>0</v>
      </c>
      <c r="D48" s="148">
        <v>0</v>
      </c>
      <c r="E48" s="223">
        <f>C48+'[4]Task 2-2'!E48</f>
        <v>26.5</v>
      </c>
      <c r="F48" s="223">
        <f>D48+'[4]Task 2-2'!F48</f>
        <v>23</v>
      </c>
      <c r="G48" s="252">
        <v>0</v>
      </c>
      <c r="H48" s="252">
        <v>0</v>
      </c>
      <c r="I48" s="252">
        <v>0</v>
      </c>
      <c r="J48" s="124">
        <f t="shared" si="4"/>
        <v>26.5</v>
      </c>
      <c r="K48" s="124">
        <v>23</v>
      </c>
      <c r="L48" s="124">
        <v>0</v>
      </c>
      <c r="N48" s="159">
        <v>0</v>
      </c>
      <c r="O48" s="14">
        <f t="shared" si="3"/>
        <v>0</v>
      </c>
    </row>
    <row r="49" spans="1:15" s="15" customFormat="1" ht="12.75" customHeight="1" x14ac:dyDescent="0.4">
      <c r="A49" s="260" t="str">
        <f>'CONTRACT TOTAL'!A49:B49</f>
        <v>Position Title (Employee Classification) 11</v>
      </c>
      <c r="B49" s="260"/>
      <c r="C49" s="124">
        <v>0</v>
      </c>
      <c r="D49" s="148">
        <v>0</v>
      </c>
      <c r="E49" s="223">
        <f>C49+'[4]Task 2-2'!E49</f>
        <v>23.5</v>
      </c>
      <c r="F49" s="223">
        <f>D49+'[4]Task 2-2'!F49</f>
        <v>0</v>
      </c>
      <c r="G49" s="252">
        <v>0</v>
      </c>
      <c r="H49" s="252">
        <v>0</v>
      </c>
      <c r="I49" s="252">
        <v>0</v>
      </c>
      <c r="J49" s="124">
        <f t="shared" si="4"/>
        <v>23.5</v>
      </c>
      <c r="K49" s="124">
        <v>0</v>
      </c>
      <c r="L49" s="124">
        <v>0</v>
      </c>
      <c r="N49" s="159">
        <v>0</v>
      </c>
      <c r="O49" s="14">
        <f t="shared" si="3"/>
        <v>0</v>
      </c>
    </row>
    <row r="50" spans="1:15" s="15" customFormat="1" ht="12.75" customHeight="1" x14ac:dyDescent="0.4">
      <c r="A50" s="260" t="str">
        <f>'CONTRACT TOTAL'!A50:B50</f>
        <v>Position Title (Employee Classification) 12</v>
      </c>
      <c r="B50" s="260"/>
      <c r="C50" s="124">
        <v>0</v>
      </c>
      <c r="D50" s="148">
        <v>0</v>
      </c>
      <c r="E50" s="223">
        <f>C50+'[4]Task 2-2'!E50</f>
        <v>0</v>
      </c>
      <c r="F50" s="223">
        <f>D50+'[4]Task 2-2'!F50</f>
        <v>0</v>
      </c>
      <c r="G50" s="252">
        <v>0</v>
      </c>
      <c r="H50" s="252">
        <v>0</v>
      </c>
      <c r="I50" s="252">
        <v>0</v>
      </c>
      <c r="J50" s="124">
        <f t="shared" si="4"/>
        <v>0</v>
      </c>
      <c r="K50" s="124">
        <v>0</v>
      </c>
      <c r="L50" s="124">
        <v>0</v>
      </c>
      <c r="N50" s="159">
        <v>0</v>
      </c>
      <c r="O50" s="14">
        <f t="shared" si="3"/>
        <v>0</v>
      </c>
    </row>
    <row r="51" spans="1:15" s="15" customFormat="1" ht="12.75" customHeight="1" x14ac:dyDescent="0.4">
      <c r="A51" s="260" t="str">
        <f>'CONTRACT TOTAL'!A51:B51</f>
        <v>Position Title (Employee Classification) 13</v>
      </c>
      <c r="B51" s="260"/>
      <c r="C51" s="124">
        <v>0</v>
      </c>
      <c r="D51" s="148">
        <v>0</v>
      </c>
      <c r="E51" s="223">
        <f>C51+'[4]Task 2-2'!E51</f>
        <v>0</v>
      </c>
      <c r="F51" s="223">
        <f>D51+'[4]Task 2-2'!F51</f>
        <v>0</v>
      </c>
      <c r="G51" s="252">
        <v>0</v>
      </c>
      <c r="H51" s="252">
        <v>0</v>
      </c>
      <c r="I51" s="252">
        <v>0</v>
      </c>
      <c r="J51" s="124">
        <f t="shared" si="4"/>
        <v>0</v>
      </c>
      <c r="K51" s="124">
        <v>0</v>
      </c>
      <c r="L51" s="124">
        <v>0</v>
      </c>
      <c r="N51" s="159">
        <v>0</v>
      </c>
      <c r="O51" s="14">
        <f t="shared" si="3"/>
        <v>0</v>
      </c>
    </row>
    <row r="52" spans="1:15" s="15" customFormat="1" ht="12.75" customHeight="1" x14ac:dyDescent="0.4">
      <c r="A52" s="260" t="str">
        <f>'CONTRACT TOTAL'!A52:B52</f>
        <v>Position Title (Employee Classification) 14</v>
      </c>
      <c r="B52" s="260"/>
      <c r="C52" s="134">
        <v>0</v>
      </c>
      <c r="D52" s="148">
        <v>0</v>
      </c>
      <c r="E52" s="223">
        <f>C52+'[4]Task 2-2'!E52</f>
        <v>0</v>
      </c>
      <c r="F52" s="223">
        <f>D52+'[4]Task 2-2'!F52</f>
        <v>0</v>
      </c>
      <c r="G52" s="252">
        <v>0</v>
      </c>
      <c r="H52" s="252">
        <v>0</v>
      </c>
      <c r="I52" s="252">
        <v>0</v>
      </c>
      <c r="J52" s="134">
        <f t="shared" si="4"/>
        <v>0</v>
      </c>
      <c r="K52" s="134">
        <v>0</v>
      </c>
      <c r="L52" s="134">
        <v>0</v>
      </c>
      <c r="N52" s="159">
        <v>0</v>
      </c>
      <c r="O52" s="14">
        <f t="shared" si="3"/>
        <v>0</v>
      </c>
    </row>
    <row r="53" spans="1:15" s="15" customFormat="1" ht="12.75" customHeight="1" x14ac:dyDescent="0.4">
      <c r="A53" s="260" t="str">
        <f>'CONTRACT TOTAL'!A53:B53</f>
        <v>Position Title (Employee Classification) 15</v>
      </c>
      <c r="B53" s="260"/>
      <c r="C53" s="134">
        <v>0</v>
      </c>
      <c r="D53" s="148">
        <v>0</v>
      </c>
      <c r="E53" s="223">
        <f>C53+'[4]Task 2-2'!E53</f>
        <v>0</v>
      </c>
      <c r="F53" s="223">
        <f>D53+'[4]Task 2-2'!F53</f>
        <v>0</v>
      </c>
      <c r="G53" s="252">
        <v>0</v>
      </c>
      <c r="H53" s="252">
        <v>0</v>
      </c>
      <c r="I53" s="252">
        <v>0</v>
      </c>
      <c r="J53" s="134">
        <f t="shared" si="4"/>
        <v>0</v>
      </c>
      <c r="K53" s="134">
        <v>0</v>
      </c>
      <c r="L53" s="134">
        <v>0</v>
      </c>
      <c r="N53" s="159">
        <v>0</v>
      </c>
      <c r="O53" s="14">
        <f t="shared" si="3"/>
        <v>0</v>
      </c>
    </row>
    <row r="54" spans="1:15" s="15" customFormat="1" ht="12.75" customHeight="1" x14ac:dyDescent="0.4">
      <c r="A54" s="260" t="str">
        <f>'CONTRACT TOTAL'!A54:B54</f>
        <v>Position Title (Employee Classification) 16</v>
      </c>
      <c r="B54" s="260"/>
      <c r="C54" s="147">
        <v>0</v>
      </c>
      <c r="D54" s="148">
        <v>0</v>
      </c>
      <c r="E54" s="223">
        <f>C54+'[4]Task 2-2'!E54</f>
        <v>0</v>
      </c>
      <c r="F54" s="223">
        <f>D54+'[4]Task 2-2'!F54</f>
        <v>0</v>
      </c>
      <c r="G54" s="252">
        <v>0</v>
      </c>
      <c r="H54" s="252">
        <v>0</v>
      </c>
      <c r="I54" s="252">
        <v>0</v>
      </c>
      <c r="J54" s="147">
        <f t="shared" si="4"/>
        <v>0</v>
      </c>
      <c r="K54" s="147">
        <v>0</v>
      </c>
      <c r="L54" s="147">
        <v>0</v>
      </c>
      <c r="N54" s="159">
        <v>0</v>
      </c>
      <c r="O54" s="13">
        <f t="shared" si="3"/>
        <v>0</v>
      </c>
    </row>
    <row r="55" spans="1:15" s="15" customFormat="1" ht="12.75" customHeight="1" x14ac:dyDescent="0.4">
      <c r="A55" s="260" t="str">
        <f>'CONTRACT TOTAL'!A55:B55</f>
        <v>Position Title (Employee Classification) 17</v>
      </c>
      <c r="B55" s="260"/>
      <c r="C55" s="147">
        <v>0</v>
      </c>
      <c r="D55" s="148">
        <v>0</v>
      </c>
      <c r="E55" s="223">
        <f>C55+'[4]Task 2-2'!E55</f>
        <v>0</v>
      </c>
      <c r="F55" s="223">
        <f>D55+'[4]Task 2-2'!F55</f>
        <v>0</v>
      </c>
      <c r="G55" s="252">
        <v>0</v>
      </c>
      <c r="H55" s="252">
        <v>0</v>
      </c>
      <c r="I55" s="252">
        <v>0</v>
      </c>
      <c r="J55" s="147">
        <f t="shared" si="4"/>
        <v>0</v>
      </c>
      <c r="K55" s="147">
        <v>0</v>
      </c>
      <c r="L55" s="147">
        <v>0</v>
      </c>
      <c r="N55" s="159">
        <v>0</v>
      </c>
      <c r="O55" s="13">
        <f t="shared" si="3"/>
        <v>0</v>
      </c>
    </row>
    <row r="56" spans="1:15" s="15" customFormat="1" ht="12.75" x14ac:dyDescent="0.4">
      <c r="A56" s="260" t="str">
        <f>'CONTRACT TOTAL'!A56:B56</f>
        <v>Position Title (Employee Classification) 18</v>
      </c>
      <c r="B56" s="260"/>
      <c r="C56" s="124">
        <v>0</v>
      </c>
      <c r="D56" s="148">
        <v>0</v>
      </c>
      <c r="E56" s="223">
        <f>C56+'[4]Task 2-2'!E56</f>
        <v>3</v>
      </c>
      <c r="F56" s="223">
        <f>D56+'[4]Task 2-2'!F56</f>
        <v>23</v>
      </c>
      <c r="G56" s="252">
        <v>0</v>
      </c>
      <c r="H56" s="252">
        <v>0</v>
      </c>
      <c r="I56" s="252">
        <v>0</v>
      </c>
      <c r="J56" s="124">
        <f t="shared" si="4"/>
        <v>3</v>
      </c>
      <c r="K56" s="124">
        <v>23</v>
      </c>
      <c r="L56" s="124">
        <v>0</v>
      </c>
      <c r="N56" s="159">
        <v>0</v>
      </c>
      <c r="O56" s="13">
        <f t="shared" si="3"/>
        <v>0</v>
      </c>
    </row>
    <row r="57" spans="1:15" s="15" customFormat="1" ht="12.75" x14ac:dyDescent="0.4">
      <c r="A57" s="259" t="s">
        <v>47</v>
      </c>
      <c r="B57" s="259"/>
      <c r="C57" s="90">
        <f>SUM(C39:C56)</f>
        <v>0</v>
      </c>
      <c r="D57" s="90">
        <f t="shared" ref="D57:L57" si="5">SUM(D39:D56)</f>
        <v>0</v>
      </c>
      <c r="E57" s="90">
        <f t="shared" si="5"/>
        <v>143</v>
      </c>
      <c r="F57" s="90">
        <f t="shared" si="5"/>
        <v>246</v>
      </c>
      <c r="G57" s="90">
        <f>SUM(G39:G56)</f>
        <v>0</v>
      </c>
      <c r="H57" s="90">
        <f t="shared" si="5"/>
        <v>0</v>
      </c>
      <c r="I57" s="90">
        <f t="shared" si="5"/>
        <v>0</v>
      </c>
      <c r="J57" s="90">
        <f t="shared" si="5"/>
        <v>143</v>
      </c>
      <c r="K57" s="90">
        <f t="shared" si="5"/>
        <v>246</v>
      </c>
      <c r="L57" s="90">
        <f t="shared" si="5"/>
        <v>0</v>
      </c>
      <c r="N57" s="161">
        <v>0</v>
      </c>
      <c r="O57" s="24">
        <f>SUM(O39:O56)</f>
        <v>0</v>
      </c>
    </row>
    <row r="58" spans="1:15" s="15" customFormat="1" ht="12.75" x14ac:dyDescent="0.4">
      <c r="A58" s="260"/>
      <c r="B58" s="260"/>
      <c r="C58" s="124"/>
      <c r="D58" s="124"/>
      <c r="E58" s="124"/>
      <c r="F58" s="124"/>
      <c r="G58" s="124"/>
      <c r="H58" s="124"/>
      <c r="I58" s="124"/>
      <c r="J58" s="124"/>
      <c r="K58" s="124"/>
      <c r="L58" s="124"/>
      <c r="N58" s="159"/>
      <c r="O58" s="14"/>
    </row>
    <row r="59" spans="1:15" s="15" customFormat="1" x14ac:dyDescent="0.4">
      <c r="A59" s="265" t="s">
        <v>49</v>
      </c>
      <c r="B59" s="265"/>
      <c r="C59" s="124"/>
      <c r="D59" s="124"/>
      <c r="E59" s="124"/>
      <c r="F59" s="124"/>
      <c r="G59" s="124"/>
      <c r="H59" s="124"/>
      <c r="I59" s="124"/>
      <c r="J59" s="124"/>
      <c r="K59" s="124"/>
      <c r="L59" s="124"/>
      <c r="N59" s="159"/>
      <c r="O59" s="14"/>
    </row>
    <row r="60" spans="1:15" s="15" customFormat="1" ht="12.75" customHeight="1" x14ac:dyDescent="0.4">
      <c r="A60" s="260" t="str">
        <f>'CONTRACT TOTAL'!A60:B60</f>
        <v>Position Title (Employee Classification) 1</v>
      </c>
      <c r="B60" s="260"/>
      <c r="C60" s="83">
        <v>0</v>
      </c>
      <c r="D60" s="204">
        <v>0</v>
      </c>
      <c r="E60" s="219">
        <f>C60+'[4]Task 2-2'!E60</f>
        <v>0</v>
      </c>
      <c r="F60" s="219">
        <f>D60+'[4]Task 2-2'!F60</f>
        <v>4346</v>
      </c>
      <c r="G60" s="241">
        <v>0</v>
      </c>
      <c r="H60" s="241">
        <v>0</v>
      </c>
      <c r="I60" s="241">
        <v>0</v>
      </c>
      <c r="J60" s="194">
        <f>E60+G60+H60+I60</f>
        <v>0</v>
      </c>
      <c r="K60" s="83">
        <v>0</v>
      </c>
      <c r="L60" s="83">
        <v>0</v>
      </c>
      <c r="N60" s="157">
        <v>0</v>
      </c>
      <c r="O60" s="18">
        <f t="shared" ref="O60:O77" si="6">C60-N60</f>
        <v>0</v>
      </c>
    </row>
    <row r="61" spans="1:15" s="15" customFormat="1" ht="12.75" customHeight="1" x14ac:dyDescent="0.4">
      <c r="A61" s="260" t="str">
        <f>'CONTRACT TOTAL'!A61:B61</f>
        <v>Position Title (Employee Classification) 2</v>
      </c>
      <c r="B61" s="260"/>
      <c r="C61" s="83">
        <v>0</v>
      </c>
      <c r="D61" s="204">
        <v>0</v>
      </c>
      <c r="E61" s="219">
        <f>C61+'[4]Task 2-2'!E61</f>
        <v>0</v>
      </c>
      <c r="F61" s="219">
        <f>D61+'[4]Task 2-2'!F61</f>
        <v>3008</v>
      </c>
      <c r="G61" s="241">
        <v>0</v>
      </c>
      <c r="H61" s="241">
        <v>0</v>
      </c>
      <c r="I61" s="241">
        <v>0</v>
      </c>
      <c r="J61" s="194">
        <f t="shared" ref="J61:J77" si="7">E61+G61+H61+I61</f>
        <v>0</v>
      </c>
      <c r="K61" s="83">
        <v>0</v>
      </c>
      <c r="L61" s="83">
        <v>0</v>
      </c>
      <c r="N61" s="157">
        <v>0</v>
      </c>
      <c r="O61" s="18">
        <f t="shared" si="6"/>
        <v>0</v>
      </c>
    </row>
    <row r="62" spans="1:15" s="15" customFormat="1" ht="12.75" customHeight="1" x14ac:dyDescent="0.4">
      <c r="A62" s="260" t="str">
        <f>'CONTRACT TOTAL'!A62:B62</f>
        <v>Position Title (Employee Classification) 3</v>
      </c>
      <c r="B62" s="260"/>
      <c r="C62" s="83">
        <v>0</v>
      </c>
      <c r="D62" s="204">
        <v>0</v>
      </c>
      <c r="E62" s="219">
        <f>C62+'[4]Task 2-2'!E62</f>
        <v>0</v>
      </c>
      <c r="F62" s="219">
        <f>D62+'[4]Task 2-2'!F62</f>
        <v>2722</v>
      </c>
      <c r="G62" s="241">
        <v>0</v>
      </c>
      <c r="H62" s="241">
        <v>0</v>
      </c>
      <c r="I62" s="241">
        <v>0</v>
      </c>
      <c r="J62" s="194">
        <f t="shared" si="7"/>
        <v>0</v>
      </c>
      <c r="K62" s="83">
        <v>0</v>
      </c>
      <c r="L62" s="83">
        <v>0</v>
      </c>
      <c r="N62" s="157">
        <v>0</v>
      </c>
      <c r="O62" s="18">
        <f t="shared" si="6"/>
        <v>0</v>
      </c>
    </row>
    <row r="63" spans="1:15" s="15" customFormat="1" ht="12.75" x14ac:dyDescent="0.4">
      <c r="A63" s="260" t="str">
        <f>'CONTRACT TOTAL'!A63:B63</f>
        <v>Position Title (Employee Classification) 4</v>
      </c>
      <c r="B63" s="260"/>
      <c r="C63" s="83">
        <v>0</v>
      </c>
      <c r="D63" s="204">
        <v>0</v>
      </c>
      <c r="E63" s="219">
        <f>C63+'[4]Task 2-2'!E63</f>
        <v>3170.7200000000003</v>
      </c>
      <c r="F63" s="219">
        <f>D63+'[4]Task 2-2'!F63</f>
        <v>2643</v>
      </c>
      <c r="G63" s="241">
        <v>0</v>
      </c>
      <c r="H63" s="241">
        <v>0</v>
      </c>
      <c r="I63" s="241">
        <v>0</v>
      </c>
      <c r="J63" s="83">
        <f t="shared" si="7"/>
        <v>3170.7200000000003</v>
      </c>
      <c r="K63" s="83">
        <v>3170.7200000000003</v>
      </c>
      <c r="L63" s="83">
        <v>0</v>
      </c>
      <c r="N63" s="157">
        <v>0</v>
      </c>
      <c r="O63" s="18">
        <f t="shared" si="6"/>
        <v>0</v>
      </c>
    </row>
    <row r="64" spans="1:15" s="15" customFormat="1" ht="12.75" customHeight="1" x14ac:dyDescent="0.4">
      <c r="A64" s="260" t="str">
        <f>'CONTRACT TOTAL'!A64:B64</f>
        <v>Position Title (Employee Classification) 5</v>
      </c>
      <c r="B64" s="260"/>
      <c r="C64" s="83">
        <v>0</v>
      </c>
      <c r="D64" s="204">
        <v>0</v>
      </c>
      <c r="E64" s="219">
        <f>C64+'[4]Task 2-2'!E64</f>
        <v>59.19</v>
      </c>
      <c r="F64" s="219">
        <f>D64+'[4]Task 2-2'!F64</f>
        <v>0</v>
      </c>
      <c r="G64" s="241">
        <v>0</v>
      </c>
      <c r="H64" s="241">
        <v>0</v>
      </c>
      <c r="I64" s="241">
        <v>0</v>
      </c>
      <c r="J64" s="83">
        <f t="shared" si="7"/>
        <v>59.19</v>
      </c>
      <c r="K64" s="83">
        <v>59.19</v>
      </c>
      <c r="L64" s="83">
        <v>0</v>
      </c>
      <c r="N64" s="157">
        <v>0</v>
      </c>
      <c r="O64" s="18">
        <f t="shared" si="6"/>
        <v>0</v>
      </c>
    </row>
    <row r="65" spans="1:16" s="15" customFormat="1" ht="12.75" customHeight="1" x14ac:dyDescent="0.4">
      <c r="A65" s="260" t="str">
        <f>'CONTRACT TOTAL'!A65:B65</f>
        <v>Position Title (Employee Classification) 6</v>
      </c>
      <c r="B65" s="260"/>
      <c r="C65" s="83">
        <v>0</v>
      </c>
      <c r="D65" s="204">
        <v>0</v>
      </c>
      <c r="E65" s="219">
        <f>C65+'[4]Task 2-2'!E65</f>
        <v>139.07</v>
      </c>
      <c r="F65" s="219">
        <f>D65+'[4]Task 2-2'!F65</f>
        <v>0</v>
      </c>
      <c r="G65" s="241">
        <v>0</v>
      </c>
      <c r="H65" s="241">
        <v>0</v>
      </c>
      <c r="I65" s="241">
        <v>0</v>
      </c>
      <c r="J65" s="83">
        <f t="shared" si="7"/>
        <v>139.07</v>
      </c>
      <c r="K65" s="83">
        <v>139.07</v>
      </c>
      <c r="L65" s="83">
        <v>0</v>
      </c>
      <c r="N65" s="157">
        <v>0</v>
      </c>
      <c r="O65" s="18">
        <f t="shared" si="6"/>
        <v>0</v>
      </c>
      <c r="P65" s="30"/>
    </row>
    <row r="66" spans="1:16" s="15" customFormat="1" ht="12.75" x14ac:dyDescent="0.4">
      <c r="A66" s="260" t="str">
        <f>'CONTRACT TOTAL'!A66:B66</f>
        <v>Position Title (Employee Classification) 7</v>
      </c>
      <c r="B66" s="260"/>
      <c r="C66" s="83">
        <v>0</v>
      </c>
      <c r="D66" s="204">
        <v>0</v>
      </c>
      <c r="E66" s="219">
        <f>C66+'[4]Task 2-2'!E66</f>
        <v>0</v>
      </c>
      <c r="F66" s="219">
        <f>D66+'[4]Task 2-2'!F66</f>
        <v>1252</v>
      </c>
      <c r="G66" s="241">
        <v>0</v>
      </c>
      <c r="H66" s="241">
        <v>0</v>
      </c>
      <c r="I66" s="241">
        <v>0</v>
      </c>
      <c r="J66" s="83">
        <f t="shared" si="7"/>
        <v>0</v>
      </c>
      <c r="K66" s="83">
        <v>0</v>
      </c>
      <c r="L66" s="83">
        <v>0</v>
      </c>
      <c r="N66" s="157">
        <v>0</v>
      </c>
      <c r="O66" s="18">
        <f t="shared" si="6"/>
        <v>0</v>
      </c>
      <c r="P66" s="31"/>
    </row>
    <row r="67" spans="1:16" s="15" customFormat="1" ht="12.75" customHeight="1" x14ac:dyDescent="0.4">
      <c r="A67" s="260" t="str">
        <f>'CONTRACT TOTAL'!A67:B67</f>
        <v>Position Title (Employee Classification) 8</v>
      </c>
      <c r="B67" s="260"/>
      <c r="C67" s="83">
        <v>0</v>
      </c>
      <c r="D67" s="204">
        <v>0</v>
      </c>
      <c r="E67" s="219">
        <f>C67+'[4]Task 2-2'!E67</f>
        <v>0</v>
      </c>
      <c r="F67" s="219">
        <f>D67+'[4]Task 2-2'!F67</f>
        <v>4845</v>
      </c>
      <c r="G67" s="241">
        <v>0</v>
      </c>
      <c r="H67" s="241">
        <v>0</v>
      </c>
      <c r="I67" s="241">
        <v>0</v>
      </c>
      <c r="J67" s="83">
        <f t="shared" si="7"/>
        <v>0</v>
      </c>
      <c r="K67" s="83">
        <v>0</v>
      </c>
      <c r="L67" s="83">
        <v>0</v>
      </c>
      <c r="N67" s="157">
        <v>0</v>
      </c>
      <c r="O67" s="18">
        <f t="shared" si="6"/>
        <v>0</v>
      </c>
      <c r="P67" s="29"/>
    </row>
    <row r="68" spans="1:16" s="15" customFormat="1" ht="12.75" customHeight="1" x14ac:dyDescent="0.4">
      <c r="A68" s="260" t="str">
        <f>'CONTRACT TOTAL'!A68:B68</f>
        <v>Position Title (Employee Classification) 9</v>
      </c>
      <c r="B68" s="260"/>
      <c r="C68" s="83">
        <v>0</v>
      </c>
      <c r="D68" s="204">
        <v>0</v>
      </c>
      <c r="E68" s="219">
        <f>C68+'[4]Task 2-2'!E68</f>
        <v>0</v>
      </c>
      <c r="F68" s="219">
        <f>D68+'[4]Task 2-2'!F68</f>
        <v>0</v>
      </c>
      <c r="G68" s="241">
        <v>0</v>
      </c>
      <c r="H68" s="241">
        <v>0</v>
      </c>
      <c r="I68" s="241">
        <v>0</v>
      </c>
      <c r="J68" s="83">
        <f t="shared" si="7"/>
        <v>0</v>
      </c>
      <c r="K68" s="83">
        <v>0</v>
      </c>
      <c r="L68" s="83">
        <v>0</v>
      </c>
      <c r="N68" s="157">
        <v>0</v>
      </c>
      <c r="O68" s="18">
        <f t="shared" si="6"/>
        <v>0</v>
      </c>
      <c r="P68" s="29"/>
    </row>
    <row r="69" spans="1:16" s="15" customFormat="1" ht="12.75" customHeight="1" x14ac:dyDescent="0.4">
      <c r="A69" s="260" t="str">
        <f>'CONTRACT TOTAL'!A69:B69</f>
        <v>Position Title (Employee Classification) 10</v>
      </c>
      <c r="B69" s="260"/>
      <c r="C69" s="83">
        <v>0</v>
      </c>
      <c r="D69" s="204">
        <v>0</v>
      </c>
      <c r="E69" s="219">
        <f>C69+'[4]Task 2-2'!E69</f>
        <v>8404.880000000001</v>
      </c>
      <c r="F69" s="219">
        <f>D69+'[4]Task 2-2'!F69</f>
        <v>5088</v>
      </c>
      <c r="G69" s="241">
        <v>0</v>
      </c>
      <c r="H69" s="241">
        <v>0</v>
      </c>
      <c r="I69" s="241">
        <v>0</v>
      </c>
      <c r="J69" s="83">
        <f t="shared" si="7"/>
        <v>8404.880000000001</v>
      </c>
      <c r="K69" s="83">
        <v>8404.880000000001</v>
      </c>
      <c r="L69" s="83">
        <v>0</v>
      </c>
      <c r="N69" s="157">
        <v>0</v>
      </c>
      <c r="O69" s="18">
        <f t="shared" si="6"/>
        <v>0</v>
      </c>
    </row>
    <row r="70" spans="1:16" s="15" customFormat="1" ht="12.75" customHeight="1" x14ac:dyDescent="0.4">
      <c r="A70" s="260" t="str">
        <f>'CONTRACT TOTAL'!A70:B70</f>
        <v>Position Title (Employee Classification) 11</v>
      </c>
      <c r="B70" s="260"/>
      <c r="C70" s="83">
        <v>0</v>
      </c>
      <c r="D70" s="204">
        <v>0</v>
      </c>
      <c r="E70" s="219">
        <f>C70+'[4]Task 2-2'!E70</f>
        <v>5803.0499999999993</v>
      </c>
      <c r="F70" s="219">
        <f>D70+'[4]Task 2-2'!F70</f>
        <v>0</v>
      </c>
      <c r="G70" s="241">
        <v>0</v>
      </c>
      <c r="H70" s="241">
        <v>0</v>
      </c>
      <c r="I70" s="241">
        <v>0</v>
      </c>
      <c r="J70" s="83">
        <f t="shared" si="7"/>
        <v>5803.0499999999993</v>
      </c>
      <c r="K70" s="83">
        <v>5803.0499999999993</v>
      </c>
      <c r="L70" s="83">
        <v>0</v>
      </c>
      <c r="N70" s="157">
        <v>0</v>
      </c>
      <c r="O70" s="18">
        <f t="shared" si="6"/>
        <v>0</v>
      </c>
    </row>
    <row r="71" spans="1:16" s="15" customFormat="1" ht="12.75" customHeight="1" x14ac:dyDescent="0.4">
      <c r="A71" s="260" t="str">
        <f>'CONTRACT TOTAL'!A71:B71</f>
        <v>Position Title (Employee Classification) 12</v>
      </c>
      <c r="B71" s="260"/>
      <c r="C71" s="83">
        <v>0</v>
      </c>
      <c r="D71" s="204">
        <v>0</v>
      </c>
      <c r="E71" s="219">
        <f>C71+'[4]Task 2-2'!E71</f>
        <v>0</v>
      </c>
      <c r="F71" s="219">
        <f>D71+'[4]Task 2-2'!F71</f>
        <v>2965</v>
      </c>
      <c r="G71" s="241">
        <v>0</v>
      </c>
      <c r="H71" s="241">
        <v>0</v>
      </c>
      <c r="I71" s="241">
        <v>0</v>
      </c>
      <c r="J71" s="83">
        <f t="shared" si="7"/>
        <v>0</v>
      </c>
      <c r="K71" s="83">
        <v>0</v>
      </c>
      <c r="L71" s="83">
        <v>0</v>
      </c>
      <c r="N71" s="157">
        <v>0</v>
      </c>
      <c r="O71" s="18">
        <f t="shared" si="6"/>
        <v>0</v>
      </c>
    </row>
    <row r="72" spans="1:16" s="15" customFormat="1" ht="12.75" customHeight="1" x14ac:dyDescent="0.4">
      <c r="A72" s="260" t="str">
        <f>'CONTRACT TOTAL'!A72:B72</f>
        <v>Position Title (Employee Classification) 13</v>
      </c>
      <c r="B72" s="260"/>
      <c r="C72" s="83">
        <v>0</v>
      </c>
      <c r="D72" s="204">
        <v>0</v>
      </c>
      <c r="E72" s="219">
        <f>C72+'[4]Task 2-2'!E72</f>
        <v>93.51</v>
      </c>
      <c r="F72" s="219">
        <f>D72+'[4]Task 2-2'!F72</f>
        <v>0</v>
      </c>
      <c r="G72" s="241">
        <v>0</v>
      </c>
      <c r="H72" s="241">
        <v>0</v>
      </c>
      <c r="I72" s="241">
        <v>0</v>
      </c>
      <c r="J72" s="83">
        <f t="shared" si="7"/>
        <v>93.51</v>
      </c>
      <c r="K72" s="83">
        <v>93.51</v>
      </c>
      <c r="L72" s="83">
        <v>0</v>
      </c>
      <c r="N72" s="157">
        <v>0</v>
      </c>
      <c r="O72" s="18">
        <f t="shared" si="6"/>
        <v>0</v>
      </c>
    </row>
    <row r="73" spans="1:16" s="15" customFormat="1" ht="12.75" customHeight="1" x14ac:dyDescent="0.4">
      <c r="A73" s="260" t="str">
        <f>'CONTRACT TOTAL'!A73:B73</f>
        <v>Position Title (Employee Classification) 14</v>
      </c>
      <c r="B73" s="260"/>
      <c r="C73" s="83">
        <v>0</v>
      </c>
      <c r="D73" s="204">
        <v>0</v>
      </c>
      <c r="E73" s="219">
        <f>C73+'[4]Task 2-2'!E73</f>
        <v>0</v>
      </c>
      <c r="F73" s="219">
        <f>D73+'[4]Task 2-2'!F73</f>
        <v>0</v>
      </c>
      <c r="G73" s="241">
        <v>0</v>
      </c>
      <c r="H73" s="241">
        <v>0</v>
      </c>
      <c r="I73" s="241">
        <v>0</v>
      </c>
      <c r="J73" s="83">
        <f t="shared" si="7"/>
        <v>0</v>
      </c>
      <c r="K73" s="83">
        <v>0</v>
      </c>
      <c r="L73" s="83">
        <v>0</v>
      </c>
      <c r="N73" s="157">
        <v>0</v>
      </c>
      <c r="O73" s="18">
        <f t="shared" si="6"/>
        <v>0</v>
      </c>
    </row>
    <row r="74" spans="1:16" s="15" customFormat="1" ht="12.75" customHeight="1" x14ac:dyDescent="0.4">
      <c r="A74" s="260" t="str">
        <f>'CONTRACT TOTAL'!A74:B74</f>
        <v>Position Title (Employee Classification) 15</v>
      </c>
      <c r="B74" s="260"/>
      <c r="C74" s="83">
        <v>0</v>
      </c>
      <c r="D74" s="204">
        <v>0</v>
      </c>
      <c r="E74" s="219">
        <f>C74+'[4]Task 2-2'!E74</f>
        <v>0</v>
      </c>
      <c r="F74" s="219">
        <f>D74+'[4]Task 2-2'!F74</f>
        <v>0</v>
      </c>
      <c r="G74" s="241">
        <v>0</v>
      </c>
      <c r="H74" s="241">
        <v>0</v>
      </c>
      <c r="I74" s="241">
        <v>0</v>
      </c>
      <c r="J74" s="83">
        <f t="shared" si="7"/>
        <v>0</v>
      </c>
      <c r="K74" s="83">
        <v>0</v>
      </c>
      <c r="L74" s="83">
        <v>0</v>
      </c>
      <c r="N74" s="157">
        <v>0</v>
      </c>
      <c r="O74" s="18">
        <f t="shared" si="6"/>
        <v>0</v>
      </c>
    </row>
    <row r="75" spans="1:16" s="15" customFormat="1" ht="12.75" customHeight="1" x14ac:dyDescent="0.4">
      <c r="A75" s="260" t="str">
        <f>'CONTRACT TOTAL'!A75:B75</f>
        <v>Position Title (Employee Classification) 16</v>
      </c>
      <c r="B75" s="260"/>
      <c r="C75" s="83">
        <v>0</v>
      </c>
      <c r="D75" s="204">
        <v>0</v>
      </c>
      <c r="E75" s="219">
        <f>C75+'[4]Task 2-2'!E75</f>
        <v>46.48</v>
      </c>
      <c r="F75" s="219">
        <f>D75+'[4]Task 2-2'!F75</f>
        <v>0</v>
      </c>
      <c r="G75" s="241">
        <v>0</v>
      </c>
      <c r="H75" s="241">
        <v>0</v>
      </c>
      <c r="I75" s="241">
        <v>0</v>
      </c>
      <c r="J75" s="83">
        <f t="shared" si="7"/>
        <v>46.48</v>
      </c>
      <c r="K75" s="83">
        <v>46.48</v>
      </c>
      <c r="L75" s="83">
        <v>0</v>
      </c>
      <c r="N75" s="157">
        <v>0</v>
      </c>
      <c r="O75" s="17">
        <f t="shared" si="6"/>
        <v>0</v>
      </c>
    </row>
    <row r="76" spans="1:16" s="15" customFormat="1" ht="12.75" customHeight="1" x14ac:dyDescent="0.4">
      <c r="A76" s="260" t="str">
        <f>'CONTRACT TOTAL'!A76:B76</f>
        <v>Position Title (Employee Classification) 17</v>
      </c>
      <c r="B76" s="260"/>
      <c r="C76" s="83">
        <v>0</v>
      </c>
      <c r="D76" s="204">
        <v>0</v>
      </c>
      <c r="E76" s="219">
        <f>C76+'[4]Task 2-2'!E76</f>
        <v>716.64</v>
      </c>
      <c r="F76" s="219">
        <f>D76+'[4]Task 2-2'!F76</f>
        <v>0</v>
      </c>
      <c r="G76" s="241">
        <v>0</v>
      </c>
      <c r="H76" s="241">
        <v>0</v>
      </c>
      <c r="I76" s="241">
        <v>0</v>
      </c>
      <c r="J76" s="83">
        <f t="shared" si="7"/>
        <v>716.64</v>
      </c>
      <c r="K76" s="83">
        <v>716.64</v>
      </c>
      <c r="L76" s="83">
        <v>0</v>
      </c>
      <c r="N76" s="157">
        <v>0</v>
      </c>
      <c r="O76" s="17">
        <f t="shared" si="6"/>
        <v>0</v>
      </c>
    </row>
    <row r="77" spans="1:16" s="15" customFormat="1" ht="12.75" customHeight="1" x14ac:dyDescent="0.4">
      <c r="A77" s="260" t="str">
        <f>'CONTRACT TOTAL'!A77:B77</f>
        <v>Position Title (Employee Classification) 18</v>
      </c>
      <c r="B77" s="260"/>
      <c r="C77" s="83">
        <v>0</v>
      </c>
      <c r="D77" s="204">
        <v>0</v>
      </c>
      <c r="E77" s="219">
        <f>C77+'[4]Task 2-2'!E77</f>
        <v>1386.3999999999999</v>
      </c>
      <c r="F77" s="219">
        <f>D77+'[4]Task 2-2'!F77</f>
        <v>3063</v>
      </c>
      <c r="G77" s="241">
        <v>0</v>
      </c>
      <c r="H77" s="241">
        <v>0</v>
      </c>
      <c r="I77" s="241">
        <v>0</v>
      </c>
      <c r="J77" s="83">
        <f t="shared" si="7"/>
        <v>1386.3999999999999</v>
      </c>
      <c r="K77" s="83">
        <v>1386.3999999999999</v>
      </c>
      <c r="L77" s="83">
        <v>0</v>
      </c>
      <c r="N77" s="157">
        <v>0</v>
      </c>
      <c r="O77" s="17">
        <f t="shared" si="6"/>
        <v>0</v>
      </c>
    </row>
    <row r="78" spans="1:16" s="15" customFormat="1" ht="12.75" x14ac:dyDescent="0.4">
      <c r="A78" s="259" t="s">
        <v>51</v>
      </c>
      <c r="B78" s="259"/>
      <c r="C78" s="89">
        <f>SUM(C60:C77)</f>
        <v>0</v>
      </c>
      <c r="D78" s="89">
        <f t="shared" ref="D78:L78" si="8">SUM(D60:D77)</f>
        <v>0</v>
      </c>
      <c r="E78" s="89">
        <f t="shared" si="8"/>
        <v>19819.939999999999</v>
      </c>
      <c r="F78" s="89">
        <f t="shared" si="8"/>
        <v>29932</v>
      </c>
      <c r="G78" s="89">
        <f t="shared" si="8"/>
        <v>0</v>
      </c>
      <c r="H78" s="89">
        <f t="shared" si="8"/>
        <v>0</v>
      </c>
      <c r="I78" s="89">
        <f t="shared" si="8"/>
        <v>0</v>
      </c>
      <c r="J78" s="89">
        <f t="shared" si="8"/>
        <v>19819.939999999999</v>
      </c>
      <c r="K78" s="89">
        <f t="shared" si="8"/>
        <v>19819.939999999999</v>
      </c>
      <c r="L78" s="89">
        <f t="shared" si="8"/>
        <v>0</v>
      </c>
      <c r="N78" s="160">
        <v>0</v>
      </c>
      <c r="O78" s="26">
        <f>SUM(O60:O77)</f>
        <v>0</v>
      </c>
    </row>
    <row r="79" spans="1:16" s="15" customFormat="1" ht="12.75" x14ac:dyDescent="0.4">
      <c r="A79" s="374"/>
      <c r="B79" s="375"/>
      <c r="C79" s="124"/>
      <c r="D79" s="124"/>
      <c r="E79" s="124"/>
      <c r="F79" s="124"/>
      <c r="G79" s="124"/>
      <c r="H79" s="124"/>
      <c r="I79" s="124"/>
      <c r="J79" s="124"/>
      <c r="K79" s="124"/>
      <c r="L79" s="124"/>
      <c r="N79" s="159"/>
      <c r="O79" s="14"/>
    </row>
    <row r="80" spans="1:16" s="15" customFormat="1" x14ac:dyDescent="0.4">
      <c r="A80" s="265" t="s">
        <v>50</v>
      </c>
      <c r="B80" s="265"/>
      <c r="C80" s="124"/>
      <c r="D80" s="124"/>
      <c r="E80" s="124"/>
      <c r="F80" s="124"/>
      <c r="G80" s="124"/>
      <c r="H80" s="124"/>
      <c r="I80" s="124"/>
      <c r="J80" s="124"/>
      <c r="K80" s="124"/>
      <c r="L80" s="124"/>
      <c r="N80" s="159"/>
      <c r="O80" s="14"/>
    </row>
    <row r="81" spans="1:15" s="15" customFormat="1" ht="12.75" customHeight="1" x14ac:dyDescent="0.4">
      <c r="A81" s="260" t="str">
        <f>'CONTRACT TOTAL'!A81:B81</f>
        <v>Position Title (Employee Classification) 1</v>
      </c>
      <c r="B81" s="260"/>
      <c r="C81" s="83">
        <v>0</v>
      </c>
      <c r="D81" s="83">
        <v>0</v>
      </c>
      <c r="E81" s="219">
        <f>C81+'[4]Task 2-2'!E81</f>
        <v>0</v>
      </c>
      <c r="F81" s="219">
        <f>D81+'[4]Task 2-2'!F81</f>
        <v>0</v>
      </c>
      <c r="G81" s="241">
        <v>0</v>
      </c>
      <c r="H81" s="241">
        <v>0</v>
      </c>
      <c r="I81" s="241">
        <v>0</v>
      </c>
      <c r="J81" s="83">
        <f t="shared" ref="J81:J98" si="9">E81+G81+H81+I81</f>
        <v>0</v>
      </c>
      <c r="K81" s="83">
        <v>0</v>
      </c>
      <c r="L81" s="83">
        <v>0</v>
      </c>
      <c r="N81" s="157">
        <v>0</v>
      </c>
      <c r="O81" s="18">
        <f t="shared" ref="O81:O98" si="10">C81-N81</f>
        <v>0</v>
      </c>
    </row>
    <row r="82" spans="1:15" s="15" customFormat="1" ht="12.75" customHeight="1" x14ac:dyDescent="0.4">
      <c r="A82" s="260" t="str">
        <f>'CONTRACT TOTAL'!A82:B82</f>
        <v>Position Title (Employee Classification) 2</v>
      </c>
      <c r="B82" s="260"/>
      <c r="C82" s="83">
        <v>0</v>
      </c>
      <c r="D82" s="83">
        <v>0</v>
      </c>
      <c r="E82" s="219">
        <f>C82+'[4]Task 2-2'!E82</f>
        <v>0</v>
      </c>
      <c r="F82" s="219">
        <f>D82+'[4]Task 2-2'!F82</f>
        <v>0</v>
      </c>
      <c r="G82" s="241">
        <v>0</v>
      </c>
      <c r="H82" s="241">
        <v>0</v>
      </c>
      <c r="I82" s="241">
        <v>0</v>
      </c>
      <c r="J82" s="83">
        <f t="shared" si="9"/>
        <v>0</v>
      </c>
      <c r="K82" s="83">
        <v>0</v>
      </c>
      <c r="L82" s="83">
        <v>0</v>
      </c>
      <c r="N82" s="157">
        <v>0</v>
      </c>
      <c r="O82" s="18">
        <f t="shared" si="10"/>
        <v>0</v>
      </c>
    </row>
    <row r="83" spans="1:15" s="15" customFormat="1" ht="12.75" customHeight="1" x14ac:dyDescent="0.4">
      <c r="A83" s="260" t="str">
        <f>'CONTRACT TOTAL'!A83:B83</f>
        <v>Position Title (Employee Classification) 3</v>
      </c>
      <c r="B83" s="260"/>
      <c r="C83" s="83">
        <v>0</v>
      </c>
      <c r="D83" s="83">
        <v>0</v>
      </c>
      <c r="E83" s="219">
        <f>C83+'[4]Task 2-2'!E83</f>
        <v>0</v>
      </c>
      <c r="F83" s="219">
        <f>D83+'[4]Task 2-2'!F83</f>
        <v>0</v>
      </c>
      <c r="G83" s="241">
        <v>0</v>
      </c>
      <c r="H83" s="241">
        <v>0</v>
      </c>
      <c r="I83" s="241">
        <v>0</v>
      </c>
      <c r="J83" s="83">
        <f t="shared" si="9"/>
        <v>0</v>
      </c>
      <c r="K83" s="83">
        <v>0</v>
      </c>
      <c r="L83" s="83">
        <v>0</v>
      </c>
      <c r="N83" s="157">
        <v>0</v>
      </c>
      <c r="O83" s="18">
        <f t="shared" si="10"/>
        <v>0</v>
      </c>
    </row>
    <row r="84" spans="1:15" s="15" customFormat="1" ht="12.75" x14ac:dyDescent="0.4">
      <c r="A84" s="260" t="str">
        <f>'CONTRACT TOTAL'!A84:B84</f>
        <v>Position Title (Employee Classification) 4</v>
      </c>
      <c r="B84" s="260"/>
      <c r="C84" s="83">
        <v>0</v>
      </c>
      <c r="D84" s="83">
        <v>0</v>
      </c>
      <c r="E84" s="219">
        <f>C84+'[4]Task 2-2'!E84</f>
        <v>0</v>
      </c>
      <c r="F84" s="219">
        <f>D84+'[4]Task 2-2'!F84</f>
        <v>0</v>
      </c>
      <c r="G84" s="241">
        <v>0</v>
      </c>
      <c r="H84" s="241">
        <v>0</v>
      </c>
      <c r="I84" s="241">
        <v>0</v>
      </c>
      <c r="J84" s="83">
        <f t="shared" si="9"/>
        <v>0</v>
      </c>
      <c r="K84" s="83">
        <v>0</v>
      </c>
      <c r="L84" s="83">
        <v>0</v>
      </c>
      <c r="N84" s="157">
        <v>0</v>
      </c>
      <c r="O84" s="18">
        <f t="shared" si="10"/>
        <v>0</v>
      </c>
    </row>
    <row r="85" spans="1:15" s="15" customFormat="1" ht="12.75" customHeight="1" x14ac:dyDescent="0.4">
      <c r="A85" s="260" t="str">
        <f>'CONTRACT TOTAL'!A85:B85</f>
        <v>Position Title (Employee Classification) 5</v>
      </c>
      <c r="B85" s="260"/>
      <c r="C85" s="83">
        <v>0</v>
      </c>
      <c r="D85" s="83">
        <v>0</v>
      </c>
      <c r="E85" s="219">
        <f>C85+'[4]Task 2-2'!E85</f>
        <v>948.7</v>
      </c>
      <c r="F85" s="219">
        <f>D85+'[4]Task 2-2'!F85</f>
        <v>5559</v>
      </c>
      <c r="G85" s="241">
        <v>0</v>
      </c>
      <c r="H85" s="241">
        <v>0</v>
      </c>
      <c r="I85" s="241">
        <v>0</v>
      </c>
      <c r="J85" s="83">
        <f t="shared" si="9"/>
        <v>948.7</v>
      </c>
      <c r="K85" s="83">
        <v>948.7</v>
      </c>
      <c r="L85" s="83">
        <v>0</v>
      </c>
      <c r="N85" s="157">
        <v>0</v>
      </c>
      <c r="O85" s="18">
        <f t="shared" si="10"/>
        <v>0</v>
      </c>
    </row>
    <row r="86" spans="1:15" s="15" customFormat="1" ht="12.75" customHeight="1" x14ac:dyDescent="0.4">
      <c r="A86" s="260" t="str">
        <f>'CONTRACT TOTAL'!A86:B86</f>
        <v>Position Title (Employee Classification) 6</v>
      </c>
      <c r="B86" s="260"/>
      <c r="C86" s="83">
        <v>0</v>
      </c>
      <c r="D86" s="83">
        <v>0</v>
      </c>
      <c r="E86" s="219">
        <f>C86+'[4]Task 2-2'!E86</f>
        <v>2922.66</v>
      </c>
      <c r="F86" s="219">
        <f>D86+'[4]Task 2-2'!F86</f>
        <v>5559</v>
      </c>
      <c r="G86" s="241">
        <v>0</v>
      </c>
      <c r="H86" s="241">
        <v>0</v>
      </c>
      <c r="I86" s="241">
        <v>0</v>
      </c>
      <c r="J86" s="83">
        <f t="shared" si="9"/>
        <v>2922.66</v>
      </c>
      <c r="K86" s="83">
        <v>2922.66</v>
      </c>
      <c r="L86" s="83">
        <v>0</v>
      </c>
      <c r="N86" s="157">
        <v>0</v>
      </c>
      <c r="O86" s="18">
        <f t="shared" si="10"/>
        <v>0</v>
      </c>
    </row>
    <row r="87" spans="1:15" s="15" customFormat="1" ht="12.75" x14ac:dyDescent="0.4">
      <c r="A87" s="260" t="str">
        <f>'CONTRACT TOTAL'!A87:B87</f>
        <v>Position Title (Employee Classification) 7</v>
      </c>
      <c r="B87" s="260"/>
      <c r="C87" s="83">
        <v>0</v>
      </c>
      <c r="D87" s="83">
        <v>0</v>
      </c>
      <c r="E87" s="219">
        <f>C87+'[4]Task 2-2'!E87</f>
        <v>0</v>
      </c>
      <c r="F87" s="219">
        <f>D87+'[4]Task 2-2'!F87</f>
        <v>0</v>
      </c>
      <c r="G87" s="241">
        <v>0</v>
      </c>
      <c r="H87" s="241">
        <v>0</v>
      </c>
      <c r="I87" s="241">
        <v>0</v>
      </c>
      <c r="J87" s="83">
        <f t="shared" si="9"/>
        <v>0</v>
      </c>
      <c r="K87" s="83">
        <v>0</v>
      </c>
      <c r="L87" s="83">
        <v>0</v>
      </c>
      <c r="N87" s="157">
        <v>0</v>
      </c>
      <c r="O87" s="18">
        <f t="shared" si="10"/>
        <v>0</v>
      </c>
    </row>
    <row r="88" spans="1:15" s="15" customFormat="1" ht="12.75" customHeight="1" x14ac:dyDescent="0.4">
      <c r="A88" s="260" t="str">
        <f>'CONTRACT TOTAL'!A88:B88</f>
        <v>Position Title (Employee Classification) 8</v>
      </c>
      <c r="B88" s="260"/>
      <c r="C88" s="83">
        <v>0</v>
      </c>
      <c r="D88" s="83">
        <v>0</v>
      </c>
      <c r="E88" s="219">
        <f>C88+'[4]Task 2-2'!E88</f>
        <v>0</v>
      </c>
      <c r="F88" s="219">
        <f>D88+'[4]Task 2-2'!F88</f>
        <v>0</v>
      </c>
      <c r="G88" s="241">
        <v>0</v>
      </c>
      <c r="H88" s="241">
        <v>0</v>
      </c>
      <c r="I88" s="241">
        <v>0</v>
      </c>
      <c r="J88" s="83">
        <f t="shared" si="9"/>
        <v>0</v>
      </c>
      <c r="K88" s="83">
        <v>0</v>
      </c>
      <c r="L88" s="83">
        <v>0</v>
      </c>
      <c r="N88" s="157">
        <v>0</v>
      </c>
      <c r="O88" s="18">
        <f t="shared" si="10"/>
        <v>0</v>
      </c>
    </row>
    <row r="89" spans="1:15" s="15" customFormat="1" ht="12.75" customHeight="1" x14ac:dyDescent="0.4">
      <c r="A89" s="260" t="str">
        <f>'CONTRACT TOTAL'!A89:B89</f>
        <v>Position Title (Employee Classification) 9</v>
      </c>
      <c r="B89" s="260"/>
      <c r="C89" s="83">
        <v>0</v>
      </c>
      <c r="D89" s="83">
        <v>0</v>
      </c>
      <c r="E89" s="219">
        <f>C89+'[4]Task 2-2'!E89</f>
        <v>0</v>
      </c>
      <c r="F89" s="219">
        <f>D89+'[4]Task 2-2'!F89</f>
        <v>0</v>
      </c>
      <c r="G89" s="241">
        <v>0</v>
      </c>
      <c r="H89" s="241">
        <v>0</v>
      </c>
      <c r="I89" s="241">
        <v>0</v>
      </c>
      <c r="J89" s="83">
        <f t="shared" si="9"/>
        <v>0</v>
      </c>
      <c r="K89" s="83">
        <v>0</v>
      </c>
      <c r="L89" s="83">
        <v>0</v>
      </c>
      <c r="N89" s="157">
        <v>0</v>
      </c>
      <c r="O89" s="18">
        <f t="shared" si="10"/>
        <v>0</v>
      </c>
    </row>
    <row r="90" spans="1:15" s="15" customFormat="1" ht="12.75" customHeight="1" x14ac:dyDescent="0.4">
      <c r="A90" s="260" t="str">
        <f>'CONTRACT TOTAL'!A90:B90</f>
        <v>Position Title (Employee Classification) 10</v>
      </c>
      <c r="B90" s="260"/>
      <c r="C90" s="83">
        <v>0</v>
      </c>
      <c r="D90" s="83">
        <v>0</v>
      </c>
      <c r="E90" s="219">
        <f>C90+'[4]Task 2-2'!E90</f>
        <v>951.16</v>
      </c>
      <c r="F90" s="219">
        <f>D90+'[4]Task 2-2'!F90</f>
        <v>1125</v>
      </c>
      <c r="G90" s="241">
        <v>0</v>
      </c>
      <c r="H90" s="241">
        <v>0</v>
      </c>
      <c r="I90" s="241">
        <v>0</v>
      </c>
      <c r="J90" s="83">
        <f t="shared" si="9"/>
        <v>951.16</v>
      </c>
      <c r="K90" s="83">
        <v>951.16</v>
      </c>
      <c r="L90" s="83">
        <v>0</v>
      </c>
      <c r="N90" s="157">
        <v>0</v>
      </c>
      <c r="O90" s="18">
        <f t="shared" si="10"/>
        <v>0</v>
      </c>
    </row>
    <row r="91" spans="1:15" s="15" customFormat="1" ht="12.75" customHeight="1" x14ac:dyDescent="0.4">
      <c r="A91" s="260" t="str">
        <f>'CONTRACT TOTAL'!A91:B91</f>
        <v>Position Title (Employee Classification) 11</v>
      </c>
      <c r="B91" s="260"/>
      <c r="C91" s="83">
        <v>0</v>
      </c>
      <c r="D91" s="83">
        <v>0</v>
      </c>
      <c r="E91" s="219">
        <f>C91+'[4]Task 2-2'!E91</f>
        <v>1410</v>
      </c>
      <c r="F91" s="219">
        <f>D91+'[4]Task 2-2'!F91</f>
        <v>0</v>
      </c>
      <c r="G91" s="241">
        <v>0</v>
      </c>
      <c r="H91" s="241">
        <v>0</v>
      </c>
      <c r="I91" s="241">
        <v>0</v>
      </c>
      <c r="J91" s="83">
        <f t="shared" si="9"/>
        <v>1410</v>
      </c>
      <c r="K91" s="83">
        <v>1410</v>
      </c>
      <c r="L91" s="83">
        <v>0</v>
      </c>
      <c r="N91" s="157">
        <v>0</v>
      </c>
      <c r="O91" s="18">
        <f t="shared" si="10"/>
        <v>0</v>
      </c>
    </row>
    <row r="92" spans="1:15" s="15" customFormat="1" ht="12.75" customHeight="1" x14ac:dyDescent="0.4">
      <c r="A92" s="260" t="str">
        <f>'CONTRACT TOTAL'!A92:B92</f>
        <v>Position Title (Employee Classification) 12</v>
      </c>
      <c r="B92" s="260"/>
      <c r="C92" s="83">
        <v>0</v>
      </c>
      <c r="D92" s="83">
        <v>0</v>
      </c>
      <c r="E92" s="219">
        <f>C92+'[4]Task 2-2'!E92</f>
        <v>0</v>
      </c>
      <c r="F92" s="219">
        <f>D92+'[4]Task 2-2'!F92</f>
        <v>0</v>
      </c>
      <c r="G92" s="241">
        <v>0</v>
      </c>
      <c r="H92" s="241">
        <v>0</v>
      </c>
      <c r="I92" s="241">
        <v>0</v>
      </c>
      <c r="J92" s="83">
        <f t="shared" si="9"/>
        <v>0</v>
      </c>
      <c r="K92" s="83">
        <v>0</v>
      </c>
      <c r="L92" s="83">
        <v>0</v>
      </c>
      <c r="N92" s="157">
        <v>0</v>
      </c>
      <c r="O92" s="18">
        <f t="shared" si="10"/>
        <v>0</v>
      </c>
    </row>
    <row r="93" spans="1:15" s="15" customFormat="1" ht="12.75" customHeight="1" x14ac:dyDescent="0.4">
      <c r="A93" s="260" t="str">
        <f>'CONTRACT TOTAL'!A93:B93</f>
        <v>Position Title (Employee Classification) 13</v>
      </c>
      <c r="B93" s="260"/>
      <c r="C93" s="83">
        <v>0</v>
      </c>
      <c r="D93" s="83">
        <v>0</v>
      </c>
      <c r="E93" s="219">
        <f>C93+'[4]Task 2-2'!E93</f>
        <v>0</v>
      </c>
      <c r="F93" s="219">
        <f>D93+'[4]Task 2-2'!F93</f>
        <v>0</v>
      </c>
      <c r="G93" s="241">
        <v>0</v>
      </c>
      <c r="H93" s="241">
        <v>0</v>
      </c>
      <c r="I93" s="241">
        <v>0</v>
      </c>
      <c r="J93" s="83">
        <f t="shared" si="9"/>
        <v>0</v>
      </c>
      <c r="K93" s="83">
        <v>0</v>
      </c>
      <c r="L93" s="83">
        <v>0</v>
      </c>
      <c r="N93" s="157">
        <v>0</v>
      </c>
      <c r="O93" s="18">
        <f t="shared" si="10"/>
        <v>0</v>
      </c>
    </row>
    <row r="94" spans="1:15" s="15" customFormat="1" ht="12.75" customHeight="1" x14ac:dyDescent="0.4">
      <c r="A94" s="260" t="str">
        <f>'CONTRACT TOTAL'!A94:B94</f>
        <v>Position Title (Employee Classification) 14</v>
      </c>
      <c r="B94" s="260"/>
      <c r="C94" s="83">
        <v>0</v>
      </c>
      <c r="D94" s="83">
        <v>0</v>
      </c>
      <c r="E94" s="219">
        <f>C94+'[4]Task 2-2'!E94</f>
        <v>0</v>
      </c>
      <c r="F94" s="219">
        <f>D94+'[4]Task 2-2'!F94</f>
        <v>0</v>
      </c>
      <c r="G94" s="241">
        <v>0</v>
      </c>
      <c r="H94" s="241">
        <v>0</v>
      </c>
      <c r="I94" s="241">
        <v>0</v>
      </c>
      <c r="J94" s="83">
        <f t="shared" si="9"/>
        <v>0</v>
      </c>
      <c r="K94" s="83">
        <v>0</v>
      </c>
      <c r="L94" s="83">
        <v>0</v>
      </c>
      <c r="N94" s="157">
        <v>0</v>
      </c>
      <c r="O94" s="18">
        <f t="shared" si="10"/>
        <v>0</v>
      </c>
    </row>
    <row r="95" spans="1:15" s="15" customFormat="1" ht="12.75" customHeight="1" x14ac:dyDescent="0.4">
      <c r="A95" s="260" t="str">
        <f>'CONTRACT TOTAL'!A95:B95</f>
        <v>Position Title (Employee Classification) 15</v>
      </c>
      <c r="B95" s="260"/>
      <c r="C95" s="83">
        <v>0</v>
      </c>
      <c r="D95" s="83">
        <v>0</v>
      </c>
      <c r="E95" s="219">
        <f>C95+'[4]Task 2-2'!E95</f>
        <v>0</v>
      </c>
      <c r="F95" s="219">
        <f>D95+'[4]Task 2-2'!F95</f>
        <v>0</v>
      </c>
      <c r="G95" s="241">
        <v>0</v>
      </c>
      <c r="H95" s="241">
        <v>0</v>
      </c>
      <c r="I95" s="241">
        <v>0</v>
      </c>
      <c r="J95" s="83">
        <f t="shared" si="9"/>
        <v>0</v>
      </c>
      <c r="K95" s="83">
        <v>0</v>
      </c>
      <c r="L95" s="83">
        <v>0</v>
      </c>
      <c r="N95" s="157">
        <v>0</v>
      </c>
      <c r="O95" s="18">
        <f t="shared" si="10"/>
        <v>0</v>
      </c>
    </row>
    <row r="96" spans="1:15" s="15" customFormat="1" ht="12.75" customHeight="1" x14ac:dyDescent="0.4">
      <c r="A96" s="260" t="str">
        <f>'CONTRACT TOTAL'!A96:B96</f>
        <v>Position Title (Employee Classification) 16</v>
      </c>
      <c r="B96" s="260"/>
      <c r="C96" s="83">
        <v>0</v>
      </c>
      <c r="D96" s="83">
        <v>0</v>
      </c>
      <c r="E96" s="219">
        <f>C96+'[4]Task 2-2'!E96</f>
        <v>0</v>
      </c>
      <c r="F96" s="219">
        <f>D96+'[4]Task 2-2'!F96</f>
        <v>0</v>
      </c>
      <c r="G96" s="241">
        <v>0</v>
      </c>
      <c r="H96" s="241">
        <v>0</v>
      </c>
      <c r="I96" s="241">
        <v>0</v>
      </c>
      <c r="J96" s="83">
        <f t="shared" si="9"/>
        <v>0</v>
      </c>
      <c r="K96" s="83">
        <v>0</v>
      </c>
      <c r="L96" s="83">
        <v>0</v>
      </c>
      <c r="N96" s="157">
        <v>0</v>
      </c>
      <c r="O96" s="17">
        <f t="shared" si="10"/>
        <v>0</v>
      </c>
    </row>
    <row r="97" spans="1:15" s="15" customFormat="1" ht="12.75" customHeight="1" x14ac:dyDescent="0.4">
      <c r="A97" s="260" t="str">
        <f>'CONTRACT TOTAL'!A97:B97</f>
        <v>Position Title (Employee Classification) 17</v>
      </c>
      <c r="B97" s="260"/>
      <c r="C97" s="83">
        <v>0</v>
      </c>
      <c r="D97" s="83">
        <v>0</v>
      </c>
      <c r="E97" s="219">
        <f>C97+'[4]Task 2-2'!E97</f>
        <v>0</v>
      </c>
      <c r="F97" s="219">
        <f>D97+'[4]Task 2-2'!F97</f>
        <v>0</v>
      </c>
      <c r="G97" s="241">
        <v>0</v>
      </c>
      <c r="H97" s="241">
        <v>0</v>
      </c>
      <c r="I97" s="241">
        <v>0</v>
      </c>
      <c r="J97" s="83">
        <f t="shared" si="9"/>
        <v>0</v>
      </c>
      <c r="K97" s="83">
        <v>0</v>
      </c>
      <c r="L97" s="83">
        <v>0</v>
      </c>
      <c r="N97" s="157">
        <v>0</v>
      </c>
      <c r="O97" s="17">
        <f t="shared" si="10"/>
        <v>0</v>
      </c>
    </row>
    <row r="98" spans="1:15" s="15" customFormat="1" ht="12.75" customHeight="1" x14ac:dyDescent="0.4">
      <c r="A98" s="260" t="str">
        <f>'CONTRACT TOTAL'!A98:B98</f>
        <v>Position Title (Employee Classification) 18</v>
      </c>
      <c r="B98" s="260"/>
      <c r="C98" s="83">
        <v>0</v>
      </c>
      <c r="D98" s="83">
        <v>0</v>
      </c>
      <c r="E98" s="219">
        <f>C98+'[4]Task 2-2'!E98</f>
        <v>116.61</v>
      </c>
      <c r="F98" s="219">
        <f>D98+'[4]Task 2-2'!F98</f>
        <v>851</v>
      </c>
      <c r="G98" s="241">
        <v>0</v>
      </c>
      <c r="H98" s="241">
        <v>0</v>
      </c>
      <c r="I98" s="241">
        <v>0</v>
      </c>
      <c r="J98" s="83">
        <f t="shared" si="9"/>
        <v>116.61</v>
      </c>
      <c r="K98" s="83">
        <v>116.61</v>
      </c>
      <c r="L98" s="83">
        <v>0</v>
      </c>
      <c r="N98" s="157">
        <v>0</v>
      </c>
      <c r="O98" s="17">
        <f t="shared" si="10"/>
        <v>0</v>
      </c>
    </row>
    <row r="99" spans="1:15" s="15" customFormat="1" ht="12.75" x14ac:dyDescent="0.4">
      <c r="A99" s="259" t="s">
        <v>52</v>
      </c>
      <c r="B99" s="259"/>
      <c r="C99" s="89">
        <f>SUM(C81:C98)</f>
        <v>0</v>
      </c>
      <c r="D99" s="89">
        <f t="shared" ref="D99:L99" si="11">SUM(D81:D98)</f>
        <v>0</v>
      </c>
      <c r="E99" s="89">
        <f t="shared" si="11"/>
        <v>6349.1299999999992</v>
      </c>
      <c r="F99" s="89">
        <f t="shared" si="11"/>
        <v>13094</v>
      </c>
      <c r="G99" s="89">
        <f t="shared" si="11"/>
        <v>0</v>
      </c>
      <c r="H99" s="89">
        <f t="shared" si="11"/>
        <v>0</v>
      </c>
      <c r="I99" s="89">
        <f>SUM(I81:I98)</f>
        <v>0</v>
      </c>
      <c r="J99" s="89">
        <f t="shared" si="11"/>
        <v>6349.1299999999992</v>
      </c>
      <c r="K99" s="89">
        <f t="shared" si="11"/>
        <v>6349.1299999999992</v>
      </c>
      <c r="L99" s="89">
        <f t="shared" si="11"/>
        <v>0</v>
      </c>
      <c r="N99" s="160">
        <v>0</v>
      </c>
      <c r="O99" s="26">
        <f>SUM(O81:O98)</f>
        <v>0</v>
      </c>
    </row>
    <row r="100" spans="1:15" s="15" customFormat="1" ht="12.75" x14ac:dyDescent="0.4">
      <c r="A100" s="374"/>
      <c r="B100" s="375"/>
      <c r="C100" s="124"/>
      <c r="D100" s="124"/>
      <c r="E100" s="124"/>
      <c r="F100" s="124"/>
      <c r="G100" s="124"/>
      <c r="H100" s="124"/>
      <c r="I100" s="124"/>
      <c r="J100" s="124"/>
      <c r="K100" s="124"/>
      <c r="L100" s="124"/>
      <c r="N100" s="159"/>
      <c r="O100" s="14"/>
    </row>
    <row r="101" spans="1:15" s="15" customFormat="1" x14ac:dyDescent="0.4">
      <c r="A101" s="265" t="s">
        <v>53</v>
      </c>
      <c r="B101" s="265"/>
      <c r="C101" s="124"/>
      <c r="D101" s="124"/>
      <c r="E101" s="124"/>
      <c r="F101" s="124"/>
      <c r="G101" s="124"/>
      <c r="H101" s="124"/>
      <c r="I101" s="124"/>
      <c r="J101" s="124"/>
      <c r="K101" s="124"/>
      <c r="L101" s="124"/>
      <c r="N101" s="159"/>
      <c r="O101" s="14"/>
    </row>
    <row r="102" spans="1:15" s="15" customFormat="1" ht="12.75" customHeight="1" x14ac:dyDescent="0.4">
      <c r="A102" s="260" t="str">
        <f>'CONTRACT TOTAL'!A102:B102</f>
        <v>FY20 Employee Classification 40.7%</v>
      </c>
      <c r="B102" s="260"/>
      <c r="C102" s="70">
        <v>0</v>
      </c>
      <c r="D102" s="70">
        <v>0</v>
      </c>
      <c r="E102" s="70">
        <v>0</v>
      </c>
      <c r="F102" s="70">
        <v>0</v>
      </c>
      <c r="G102" s="70">
        <v>0</v>
      </c>
      <c r="H102" s="70">
        <v>0</v>
      </c>
      <c r="I102" s="70">
        <v>0</v>
      </c>
      <c r="J102" s="70">
        <f t="shared" ref="J102:J115" si="12">E102+G102+H102+I102</f>
        <v>0</v>
      </c>
      <c r="K102" s="70">
        <v>0</v>
      </c>
      <c r="L102" s="70">
        <v>0</v>
      </c>
      <c r="N102" s="157">
        <v>0</v>
      </c>
      <c r="O102" s="18">
        <f t="shared" ref="O102:O115" si="13">C102-N102</f>
        <v>0</v>
      </c>
    </row>
    <row r="103" spans="1:15" s="15" customFormat="1" ht="12.75" customHeight="1" x14ac:dyDescent="0.4">
      <c r="A103" s="260" t="str">
        <f>'CONTRACT TOTAL'!A103:B103</f>
        <v>FY20 Employee Classification 44.5%</v>
      </c>
      <c r="B103" s="260"/>
      <c r="C103" s="70">
        <v>0</v>
      </c>
      <c r="D103" s="70">
        <v>0</v>
      </c>
      <c r="E103" s="70">
        <v>0</v>
      </c>
      <c r="F103" s="70">
        <v>0</v>
      </c>
      <c r="G103" s="70">
        <v>0</v>
      </c>
      <c r="H103" s="70">
        <v>0</v>
      </c>
      <c r="I103" s="70">
        <v>0</v>
      </c>
      <c r="J103" s="70">
        <f t="shared" si="12"/>
        <v>0</v>
      </c>
      <c r="K103" s="70">
        <v>0</v>
      </c>
      <c r="L103" s="70">
        <v>0</v>
      </c>
      <c r="N103" s="157">
        <v>0</v>
      </c>
      <c r="O103" s="18">
        <f t="shared" si="13"/>
        <v>0</v>
      </c>
    </row>
    <row r="104" spans="1:15" s="15" customFormat="1" ht="12.75" x14ac:dyDescent="0.4">
      <c r="A104" s="260" t="str">
        <f>'CONTRACT TOTAL'!A104:B104</f>
        <v>FY20 Employee Classification 9.1%</v>
      </c>
      <c r="B104" s="260"/>
      <c r="C104" s="70">
        <v>0</v>
      </c>
      <c r="D104" s="70">
        <v>0</v>
      </c>
      <c r="E104" s="70">
        <v>0</v>
      </c>
      <c r="F104" s="70">
        <v>0</v>
      </c>
      <c r="G104" s="70">
        <v>0</v>
      </c>
      <c r="H104" s="70">
        <v>0</v>
      </c>
      <c r="I104" s="70">
        <v>0</v>
      </c>
      <c r="J104" s="70">
        <f t="shared" si="12"/>
        <v>0</v>
      </c>
      <c r="K104" s="70">
        <v>0</v>
      </c>
      <c r="L104" s="70">
        <v>0</v>
      </c>
      <c r="N104" s="157">
        <v>0</v>
      </c>
      <c r="O104" s="18">
        <f t="shared" si="13"/>
        <v>0</v>
      </c>
    </row>
    <row r="105" spans="1:15" s="15" customFormat="1" ht="12.75" customHeight="1" x14ac:dyDescent="0.4">
      <c r="A105" s="260" t="str">
        <f>'CONTRACT TOTAL'!A105:B105</f>
        <v>FY20 Employee Classification 33.3%</v>
      </c>
      <c r="B105" s="260"/>
      <c r="C105" s="70">
        <v>0</v>
      </c>
      <c r="D105" s="70">
        <v>0</v>
      </c>
      <c r="E105" s="70">
        <v>0</v>
      </c>
      <c r="F105" s="70">
        <v>0</v>
      </c>
      <c r="G105" s="70">
        <v>0</v>
      </c>
      <c r="H105" s="70">
        <v>0</v>
      </c>
      <c r="I105" s="70">
        <v>0</v>
      </c>
      <c r="J105" s="70">
        <f t="shared" si="12"/>
        <v>0</v>
      </c>
      <c r="K105" s="70">
        <v>0</v>
      </c>
      <c r="L105" s="70">
        <v>0</v>
      </c>
      <c r="N105" s="157">
        <v>0</v>
      </c>
      <c r="O105" s="18">
        <f t="shared" si="13"/>
        <v>0</v>
      </c>
    </row>
    <row r="106" spans="1:15" s="15" customFormat="1" ht="12.75" customHeight="1" x14ac:dyDescent="0.4">
      <c r="A106" s="260" t="str">
        <f>'CONTRACT TOTAL'!A106:B106</f>
        <v>FY21 Employee Classification 42.5%</v>
      </c>
      <c r="B106" s="260"/>
      <c r="C106" s="70">
        <v>0</v>
      </c>
      <c r="D106" s="70">
        <v>0</v>
      </c>
      <c r="E106" s="70">
        <v>0</v>
      </c>
      <c r="F106" s="70">
        <v>0</v>
      </c>
      <c r="G106" s="70">
        <v>0</v>
      </c>
      <c r="H106" s="70">
        <v>0</v>
      </c>
      <c r="I106" s="70">
        <v>0</v>
      </c>
      <c r="J106" s="70">
        <f t="shared" si="12"/>
        <v>0</v>
      </c>
      <c r="K106" s="70">
        <v>0</v>
      </c>
      <c r="L106" s="70">
        <v>0</v>
      </c>
      <c r="N106" s="157">
        <v>0</v>
      </c>
      <c r="O106" s="17">
        <f t="shared" si="13"/>
        <v>0</v>
      </c>
    </row>
    <row r="107" spans="1:15" s="15" customFormat="1" ht="12.75" customHeight="1" x14ac:dyDescent="0.4">
      <c r="A107" s="260" t="str">
        <f>'CONTRACT TOTAL'!A107:B107</f>
        <v>FY21 Employee Classification 51.6%</v>
      </c>
      <c r="B107" s="260"/>
      <c r="C107" s="70">
        <v>0</v>
      </c>
      <c r="D107" s="70">
        <v>0</v>
      </c>
      <c r="E107" s="70">
        <v>0</v>
      </c>
      <c r="F107" s="70">
        <v>0</v>
      </c>
      <c r="G107" s="70">
        <v>0</v>
      </c>
      <c r="H107" s="70">
        <v>0</v>
      </c>
      <c r="I107" s="70">
        <v>0</v>
      </c>
      <c r="J107" s="70">
        <f t="shared" si="12"/>
        <v>0</v>
      </c>
      <c r="K107" s="70">
        <v>0</v>
      </c>
      <c r="L107" s="70">
        <v>0</v>
      </c>
      <c r="N107" s="157">
        <v>0</v>
      </c>
      <c r="O107" s="17">
        <f t="shared" si="13"/>
        <v>0</v>
      </c>
    </row>
    <row r="108" spans="1:15" s="15" customFormat="1" ht="12.75" customHeight="1" x14ac:dyDescent="0.4">
      <c r="A108" s="260" t="str">
        <f>'CONTRACT TOTAL'!A108:B108</f>
        <v>FY21 Employee Classification 9.7%</v>
      </c>
      <c r="B108" s="260"/>
      <c r="C108" s="70">
        <v>0</v>
      </c>
      <c r="D108" s="70">
        <v>0</v>
      </c>
      <c r="E108" s="70">
        <v>0</v>
      </c>
      <c r="F108" s="70">
        <v>0</v>
      </c>
      <c r="G108" s="70">
        <v>0</v>
      </c>
      <c r="H108" s="70">
        <v>0</v>
      </c>
      <c r="I108" s="70">
        <v>0</v>
      </c>
      <c r="J108" s="70">
        <f t="shared" si="12"/>
        <v>0</v>
      </c>
      <c r="K108" s="70">
        <v>0</v>
      </c>
      <c r="L108" s="70">
        <v>0</v>
      </c>
      <c r="N108" s="157">
        <v>0</v>
      </c>
      <c r="O108" s="17">
        <f t="shared" si="13"/>
        <v>0</v>
      </c>
    </row>
    <row r="109" spans="1:15" s="15" customFormat="1" ht="12.75" customHeight="1" x14ac:dyDescent="0.4">
      <c r="A109" s="260" t="str">
        <f>'CONTRACT TOTAL'!A109:B109</f>
        <v>FY21 Employee Classification 44.6%</v>
      </c>
      <c r="B109" s="260"/>
      <c r="C109" s="70">
        <v>0</v>
      </c>
      <c r="D109" s="70">
        <v>0</v>
      </c>
      <c r="E109" s="70">
        <v>0</v>
      </c>
      <c r="F109" s="70">
        <v>0</v>
      </c>
      <c r="G109" s="70">
        <v>0</v>
      </c>
      <c r="H109" s="70">
        <v>0</v>
      </c>
      <c r="I109" s="70">
        <v>0</v>
      </c>
      <c r="J109" s="70">
        <f t="shared" si="12"/>
        <v>0</v>
      </c>
      <c r="K109" s="70">
        <v>0</v>
      </c>
      <c r="L109" s="70">
        <v>0</v>
      </c>
      <c r="N109" s="157">
        <v>0</v>
      </c>
      <c r="O109" s="17">
        <f t="shared" si="13"/>
        <v>0</v>
      </c>
    </row>
    <row r="110" spans="1:15" s="15" customFormat="1" ht="12.75" customHeight="1" x14ac:dyDescent="0.4">
      <c r="A110" s="260" t="str">
        <f>'CONTRACT TOTAL'!A110:B110</f>
        <v>FY22 Employee Classification 39.5%</v>
      </c>
      <c r="B110" s="260"/>
      <c r="C110" s="83">
        <v>0</v>
      </c>
      <c r="D110" s="204">
        <v>0</v>
      </c>
      <c r="E110" s="219">
        <f>C110+'[4]Task 2-2'!E110</f>
        <v>338.41</v>
      </c>
      <c r="F110" s="219">
        <f>D110+'[4]Task 2-2'!F110</f>
        <v>4283</v>
      </c>
      <c r="G110" s="241">
        <v>0</v>
      </c>
      <c r="H110" s="241">
        <v>0</v>
      </c>
      <c r="I110" s="241">
        <v>0</v>
      </c>
      <c r="J110" s="83">
        <f>E110+G110+H110+I110</f>
        <v>338.41</v>
      </c>
      <c r="K110" s="83">
        <v>338.41</v>
      </c>
      <c r="L110" s="83">
        <v>0</v>
      </c>
      <c r="N110" s="157">
        <v>0</v>
      </c>
      <c r="O110" s="17">
        <f t="shared" si="13"/>
        <v>0</v>
      </c>
    </row>
    <row r="111" spans="1:15" s="15" customFormat="1" ht="12.75" customHeight="1" x14ac:dyDescent="0.4">
      <c r="A111" s="260" t="str">
        <f>'CONTRACT TOTAL'!A111:B111</f>
        <v>FY22 Employee Classification 51.7%</v>
      </c>
      <c r="B111" s="260"/>
      <c r="C111" s="83">
        <v>0</v>
      </c>
      <c r="D111" s="83">
        <v>0</v>
      </c>
      <c r="E111" s="219">
        <f>C111+'[4]Task 2-2'!E111</f>
        <v>2103.98</v>
      </c>
      <c r="F111" s="219">
        <f>D111+'[4]Task 2-2'!F111</f>
        <v>5736</v>
      </c>
      <c r="G111" s="241">
        <v>0</v>
      </c>
      <c r="H111" s="241">
        <v>0</v>
      </c>
      <c r="I111" s="241">
        <v>0</v>
      </c>
      <c r="J111" s="83">
        <f t="shared" si="12"/>
        <v>2103.98</v>
      </c>
      <c r="K111" s="83">
        <v>2103.98</v>
      </c>
      <c r="L111" s="83">
        <v>0</v>
      </c>
      <c r="N111" s="157">
        <v>0</v>
      </c>
      <c r="O111" s="17">
        <f t="shared" si="13"/>
        <v>0</v>
      </c>
    </row>
    <row r="112" spans="1:15" s="15" customFormat="1" ht="12.75" customHeight="1" x14ac:dyDescent="0.4">
      <c r="A112" s="260" t="str">
        <f>'CONTRACT TOTAL'!A112:B112</f>
        <v>FY22 Employee Classification 8.2%</v>
      </c>
      <c r="B112" s="260"/>
      <c r="C112" s="83">
        <v>0</v>
      </c>
      <c r="D112" s="83">
        <v>0</v>
      </c>
      <c r="E112" s="219">
        <f>C112+'[4]Task 2-2'!E112</f>
        <v>1150.4299999999998</v>
      </c>
      <c r="F112" s="219">
        <f>D112+'[4]Task 2-2'!F112</f>
        <v>2119</v>
      </c>
      <c r="G112" s="241">
        <v>0</v>
      </c>
      <c r="H112" s="241">
        <v>0</v>
      </c>
      <c r="I112" s="241">
        <v>0</v>
      </c>
      <c r="J112" s="83">
        <f t="shared" si="12"/>
        <v>1150.4299999999998</v>
      </c>
      <c r="K112" s="83">
        <v>1150.4299999999998</v>
      </c>
      <c r="L112" s="83">
        <v>0</v>
      </c>
      <c r="N112" s="157">
        <v>0</v>
      </c>
      <c r="O112" s="17">
        <f t="shared" si="13"/>
        <v>0</v>
      </c>
    </row>
    <row r="113" spans="1:15" s="15" customFormat="1" ht="12.75" customHeight="1" x14ac:dyDescent="0.4">
      <c r="A113" s="260" t="str">
        <f>'CONTRACT TOTAL'!A113:B113</f>
        <v>FY22 Employee Classification 33.8%</v>
      </c>
      <c r="B113" s="260"/>
      <c r="C113" s="83">
        <v>0</v>
      </c>
      <c r="D113" s="83">
        <v>0</v>
      </c>
      <c r="E113" s="219">
        <f>C113+'[4]Task 2-2'!E113</f>
        <v>2438.0100000000002</v>
      </c>
      <c r="F113" s="219">
        <f>D113+'[4]Task 2-2'!F113</f>
        <v>0</v>
      </c>
      <c r="G113" s="241">
        <v>0</v>
      </c>
      <c r="H113" s="241">
        <v>0</v>
      </c>
      <c r="I113" s="241">
        <v>0</v>
      </c>
      <c r="J113" s="83">
        <f t="shared" si="12"/>
        <v>2438.0100000000002</v>
      </c>
      <c r="K113" s="83">
        <v>2438.0100000000002</v>
      </c>
      <c r="L113" s="83">
        <v>0</v>
      </c>
      <c r="N113" s="157">
        <v>0</v>
      </c>
      <c r="O113" s="17">
        <f t="shared" si="13"/>
        <v>0</v>
      </c>
    </row>
    <row r="114" spans="1:15" s="15" customFormat="1" ht="12.75" customHeight="1" x14ac:dyDescent="0.4">
      <c r="A114" s="260" t="str">
        <f>'CONTRACT TOTAL'!A114:B114</f>
        <v>FY22 Employee Classification 28.1%</v>
      </c>
      <c r="B114" s="260"/>
      <c r="C114" s="83">
        <v>0</v>
      </c>
      <c r="D114" s="83">
        <v>0</v>
      </c>
      <c r="E114" s="219">
        <f>C114+'[4]Task 2-2'!E114</f>
        <v>0</v>
      </c>
      <c r="F114" s="219">
        <f>D114+'[4]Task 2-2'!F114</f>
        <v>0</v>
      </c>
      <c r="G114" s="241">
        <v>0</v>
      </c>
      <c r="H114" s="241">
        <v>0</v>
      </c>
      <c r="I114" s="241">
        <v>0</v>
      </c>
      <c r="J114" s="83">
        <f t="shared" si="12"/>
        <v>0</v>
      </c>
      <c r="K114" s="83">
        <v>0</v>
      </c>
      <c r="L114" s="83">
        <v>0</v>
      </c>
      <c r="N114" s="157">
        <v>0</v>
      </c>
      <c r="O114" s="17">
        <f t="shared" si="13"/>
        <v>0</v>
      </c>
    </row>
    <row r="115" spans="1:15" s="15" customFormat="1" ht="12.75" customHeight="1" x14ac:dyDescent="0.4">
      <c r="A115" s="260" t="str">
        <f>'CONTRACT TOTAL'!A115:B115</f>
        <v>FY23 Employee Classification 38.5%</v>
      </c>
      <c r="B115" s="260"/>
      <c r="C115" s="194">
        <v>0</v>
      </c>
      <c r="D115" s="194">
        <v>0</v>
      </c>
      <c r="E115" s="219">
        <f>C115+'[4]Task 2-2'!E115</f>
        <v>0</v>
      </c>
      <c r="F115" s="219">
        <f>D115+'[4]Task 2-2'!F115</f>
        <v>0</v>
      </c>
      <c r="G115" s="241">
        <v>0</v>
      </c>
      <c r="H115" s="241">
        <v>0</v>
      </c>
      <c r="I115" s="241">
        <v>0</v>
      </c>
      <c r="J115" s="194">
        <f t="shared" si="12"/>
        <v>0</v>
      </c>
      <c r="K115" s="194">
        <v>0</v>
      </c>
      <c r="L115" s="194">
        <v>0</v>
      </c>
      <c r="N115" s="194">
        <v>0</v>
      </c>
      <c r="O115" s="17">
        <f t="shared" si="13"/>
        <v>0</v>
      </c>
    </row>
    <row r="116" spans="1:15" s="15" customFormat="1" ht="12.75" customHeight="1" x14ac:dyDescent="0.4">
      <c r="A116" s="260" t="str">
        <f>'CONTRACT TOTAL'!A116:B116</f>
        <v>FY23 Employee Classification 47.2%</v>
      </c>
      <c r="B116" s="260"/>
      <c r="C116" s="194">
        <v>0</v>
      </c>
      <c r="D116" s="194">
        <v>0</v>
      </c>
      <c r="E116" s="219">
        <f>C116+'[4]Task 2-2'!E116</f>
        <v>0</v>
      </c>
      <c r="F116" s="219">
        <f>D116+'[4]Task 2-2'!F116</f>
        <v>0</v>
      </c>
      <c r="G116" s="241">
        <v>0</v>
      </c>
      <c r="H116" s="241">
        <v>0</v>
      </c>
      <c r="I116" s="241">
        <v>0</v>
      </c>
      <c r="J116" s="194">
        <f t="shared" ref="J116:J119" si="14">E116+G116+H116+I116</f>
        <v>0</v>
      </c>
      <c r="K116" s="194">
        <v>0</v>
      </c>
      <c r="L116" s="194">
        <v>0</v>
      </c>
      <c r="N116" s="194">
        <v>0</v>
      </c>
      <c r="O116" s="17">
        <f t="shared" ref="O116:O119" si="15">C116-N116</f>
        <v>0</v>
      </c>
    </row>
    <row r="117" spans="1:15" s="15" customFormat="1" ht="12.75" customHeight="1" x14ac:dyDescent="0.4">
      <c r="A117" s="260" t="str">
        <f>'CONTRACT TOTAL'!A117:B117</f>
        <v>FY23 Employee Classification 9.3%</v>
      </c>
      <c r="B117" s="260"/>
      <c r="C117" s="194">
        <v>0</v>
      </c>
      <c r="D117" s="194">
        <v>0</v>
      </c>
      <c r="E117" s="219">
        <f>C117+'[4]Task 2-2'!E117</f>
        <v>0</v>
      </c>
      <c r="F117" s="219">
        <f>D117+'[4]Task 2-2'!F117</f>
        <v>0</v>
      </c>
      <c r="G117" s="241">
        <v>0</v>
      </c>
      <c r="H117" s="241">
        <v>0</v>
      </c>
      <c r="I117" s="241">
        <v>0</v>
      </c>
      <c r="J117" s="194">
        <f t="shared" si="14"/>
        <v>0</v>
      </c>
      <c r="K117" s="194">
        <v>0</v>
      </c>
      <c r="L117" s="194">
        <v>0</v>
      </c>
      <c r="N117" s="194">
        <v>0</v>
      </c>
      <c r="O117" s="17">
        <f t="shared" si="15"/>
        <v>0</v>
      </c>
    </row>
    <row r="118" spans="1:15" s="15" customFormat="1" ht="12.75" customHeight="1" x14ac:dyDescent="0.4">
      <c r="A118" s="260" t="str">
        <f>'CONTRACT TOTAL'!A118:B118</f>
        <v xml:space="preserve">FY23 Employee Classification </v>
      </c>
      <c r="B118" s="260"/>
      <c r="C118" s="194">
        <v>0</v>
      </c>
      <c r="D118" s="194">
        <v>0</v>
      </c>
      <c r="E118" s="219">
        <f>C118+'[4]Task 2-2'!E118</f>
        <v>0</v>
      </c>
      <c r="F118" s="219">
        <f>D118+'[4]Task 2-2'!F118</f>
        <v>0</v>
      </c>
      <c r="G118" s="241">
        <v>0</v>
      </c>
      <c r="H118" s="241">
        <v>0</v>
      </c>
      <c r="I118" s="241">
        <v>0</v>
      </c>
      <c r="J118" s="194">
        <f t="shared" si="14"/>
        <v>0</v>
      </c>
      <c r="K118" s="194">
        <v>0</v>
      </c>
      <c r="L118" s="194">
        <v>0</v>
      </c>
      <c r="N118" s="194">
        <v>0</v>
      </c>
      <c r="O118" s="17">
        <f t="shared" si="15"/>
        <v>0</v>
      </c>
    </row>
    <row r="119" spans="1:15" s="15" customFormat="1" ht="12.75" customHeight="1" x14ac:dyDescent="0.4">
      <c r="A119" s="260" t="str">
        <f>'CONTRACT TOTAL'!A119:B119</f>
        <v xml:space="preserve">FY23 Employee Classification </v>
      </c>
      <c r="B119" s="260"/>
      <c r="C119" s="194">
        <v>0</v>
      </c>
      <c r="D119" s="194">
        <v>0</v>
      </c>
      <c r="E119" s="219">
        <f>C119+'[4]Task 2-2'!E119</f>
        <v>0</v>
      </c>
      <c r="F119" s="219">
        <f>D119+'[4]Task 2-2'!F119</f>
        <v>0</v>
      </c>
      <c r="G119" s="241">
        <v>0</v>
      </c>
      <c r="H119" s="241">
        <v>0</v>
      </c>
      <c r="I119" s="241">
        <v>0</v>
      </c>
      <c r="J119" s="194">
        <f t="shared" si="14"/>
        <v>0</v>
      </c>
      <c r="K119" s="194">
        <v>0</v>
      </c>
      <c r="L119" s="194">
        <v>0</v>
      </c>
      <c r="N119" s="194">
        <v>0</v>
      </c>
      <c r="O119" s="17">
        <f t="shared" si="15"/>
        <v>0</v>
      </c>
    </row>
    <row r="120" spans="1:15" s="15" customFormat="1" ht="12.75" x14ac:dyDescent="0.4">
      <c r="A120" s="259" t="s">
        <v>54</v>
      </c>
      <c r="B120" s="259"/>
      <c r="C120" s="89">
        <f>SUM(C102:C119)</f>
        <v>0</v>
      </c>
      <c r="D120" s="198">
        <f t="shared" ref="D120:O120" si="16">SUM(D102:D119)</f>
        <v>0</v>
      </c>
      <c r="E120" s="198">
        <f t="shared" si="16"/>
        <v>6030.83</v>
      </c>
      <c r="F120" s="198">
        <f t="shared" si="16"/>
        <v>12138</v>
      </c>
      <c r="G120" s="198">
        <f t="shared" si="16"/>
        <v>0</v>
      </c>
      <c r="H120" s="198">
        <f t="shared" si="16"/>
        <v>0</v>
      </c>
      <c r="I120" s="198">
        <f t="shared" si="16"/>
        <v>0</v>
      </c>
      <c r="J120" s="198">
        <f t="shared" si="16"/>
        <v>6030.83</v>
      </c>
      <c r="K120" s="198">
        <f t="shared" si="16"/>
        <v>6030.83</v>
      </c>
      <c r="L120" s="198">
        <f t="shared" si="16"/>
        <v>0</v>
      </c>
      <c r="N120" s="198">
        <f t="shared" si="16"/>
        <v>0</v>
      </c>
      <c r="O120" s="198">
        <f t="shared" si="16"/>
        <v>0</v>
      </c>
    </row>
    <row r="121" spans="1:15" s="15" customFormat="1" ht="12.75" x14ac:dyDescent="0.4">
      <c r="A121" s="374"/>
      <c r="B121" s="375"/>
      <c r="C121" s="124"/>
      <c r="D121" s="124"/>
      <c r="E121" s="124"/>
      <c r="F121" s="124"/>
      <c r="G121" s="124"/>
      <c r="H121" s="124"/>
      <c r="I121" s="124"/>
      <c r="J121" s="124"/>
      <c r="K121" s="124"/>
      <c r="L121" s="124"/>
      <c r="N121" s="159"/>
      <c r="O121" s="14"/>
    </row>
    <row r="122" spans="1:15" s="15" customFormat="1" x14ac:dyDescent="0.4">
      <c r="A122" s="266" t="s">
        <v>57</v>
      </c>
      <c r="B122" s="266"/>
      <c r="C122" s="89">
        <f>C78+C99+C120</f>
        <v>0</v>
      </c>
      <c r="D122" s="89">
        <f>D78+D99+D120</f>
        <v>0</v>
      </c>
      <c r="E122" s="89">
        <f t="shared" ref="E122:L122" si="17">E78+E99+E120</f>
        <v>32199.9</v>
      </c>
      <c r="F122" s="89">
        <f t="shared" si="17"/>
        <v>55164</v>
      </c>
      <c r="G122" s="89">
        <f t="shared" si="17"/>
        <v>0</v>
      </c>
      <c r="H122" s="89">
        <f t="shared" si="17"/>
        <v>0</v>
      </c>
      <c r="I122" s="89">
        <f>I78+I99+I120</f>
        <v>0</v>
      </c>
      <c r="J122" s="89">
        <f t="shared" si="17"/>
        <v>32199.9</v>
      </c>
      <c r="K122" s="89">
        <f t="shared" si="17"/>
        <v>32199.9</v>
      </c>
      <c r="L122" s="89">
        <f t="shared" si="17"/>
        <v>0</v>
      </c>
      <c r="N122" s="160">
        <v>0</v>
      </c>
      <c r="O122" s="26">
        <f>O78+O99+O120</f>
        <v>0</v>
      </c>
    </row>
    <row r="123" spans="1:15" s="15" customFormat="1" ht="12.75" x14ac:dyDescent="0.4">
      <c r="A123" s="374"/>
      <c r="B123" s="375"/>
      <c r="C123" s="124"/>
      <c r="D123" s="124"/>
      <c r="E123" s="124"/>
      <c r="F123" s="124"/>
      <c r="G123" s="124"/>
      <c r="H123" s="124"/>
      <c r="I123" s="124"/>
      <c r="J123" s="124"/>
      <c r="K123" s="124"/>
      <c r="L123" s="124"/>
      <c r="N123" s="159"/>
      <c r="O123" s="14"/>
    </row>
    <row r="124" spans="1:15" s="15" customFormat="1" x14ac:dyDescent="0.4">
      <c r="A124" s="265" t="s">
        <v>55</v>
      </c>
      <c r="B124" s="265"/>
      <c r="C124" s="124"/>
      <c r="D124" s="124"/>
      <c r="E124" s="124"/>
      <c r="F124" s="124"/>
      <c r="G124" s="124"/>
      <c r="H124" s="124"/>
      <c r="I124" s="124"/>
      <c r="J124" s="124"/>
      <c r="K124" s="124"/>
      <c r="L124" s="124"/>
      <c r="N124" s="159"/>
      <c r="O124" s="14"/>
    </row>
    <row r="125" spans="1:15" s="15" customFormat="1" ht="12.75" x14ac:dyDescent="0.4">
      <c r="A125" s="260" t="str">
        <f>'CONTRACT TOTAL'!A125:B125</f>
        <v>Travel</v>
      </c>
      <c r="B125" s="260"/>
      <c r="C125" s="83">
        <v>0</v>
      </c>
      <c r="D125" s="83">
        <v>0</v>
      </c>
      <c r="E125" s="219">
        <f>C125+'[4]Task 2-2'!E125</f>
        <v>0</v>
      </c>
      <c r="F125" s="219">
        <f>D125+'[4]Task 2-2'!F125</f>
        <v>0</v>
      </c>
      <c r="G125" s="241">
        <v>0</v>
      </c>
      <c r="H125" s="241">
        <v>0</v>
      </c>
      <c r="I125" s="241">
        <v>0</v>
      </c>
      <c r="J125" s="83">
        <f t="shared" ref="J125:J130" si="18">E125+G125+H125+I125</f>
        <v>0</v>
      </c>
      <c r="K125" s="83">
        <v>0</v>
      </c>
      <c r="L125" s="83">
        <v>0</v>
      </c>
      <c r="N125" s="204">
        <v>0</v>
      </c>
      <c r="O125" s="18">
        <f t="shared" ref="O125:O130" si="19">C125-N125</f>
        <v>0</v>
      </c>
    </row>
    <row r="126" spans="1:15" s="15" customFormat="1" ht="12.75" x14ac:dyDescent="0.4">
      <c r="A126" s="260" t="str">
        <f>'CONTRACT TOTAL'!A126:B126</f>
        <v>Equipment</v>
      </c>
      <c r="B126" s="260"/>
      <c r="C126" s="83">
        <v>0</v>
      </c>
      <c r="D126" s="83">
        <v>0</v>
      </c>
      <c r="E126" s="219">
        <f>C126+'[4]Task 2-2'!E126</f>
        <v>0</v>
      </c>
      <c r="F126" s="219">
        <f>D126+'[4]Task 2-2'!F126</f>
        <v>0</v>
      </c>
      <c r="G126" s="241">
        <v>0</v>
      </c>
      <c r="H126" s="241">
        <v>0</v>
      </c>
      <c r="I126" s="241">
        <v>0</v>
      </c>
      <c r="J126" s="83">
        <f t="shared" si="18"/>
        <v>0</v>
      </c>
      <c r="K126" s="83">
        <v>0</v>
      </c>
      <c r="L126" s="83">
        <v>0</v>
      </c>
      <c r="N126" s="204">
        <v>0</v>
      </c>
      <c r="O126" s="18">
        <f t="shared" si="19"/>
        <v>0</v>
      </c>
    </row>
    <row r="127" spans="1:15" s="15" customFormat="1" ht="12.75" x14ac:dyDescent="0.4">
      <c r="A127" s="260" t="str">
        <f>'CONTRACT TOTAL'!A127:B127</f>
        <v>Materials</v>
      </c>
      <c r="B127" s="260"/>
      <c r="C127" s="83">
        <v>0</v>
      </c>
      <c r="D127" s="83">
        <v>0</v>
      </c>
      <c r="E127" s="219">
        <f>C127+'[4]Task 2-2'!E127</f>
        <v>15268.429999999998</v>
      </c>
      <c r="F127" s="219">
        <f>D127+'[4]Task 2-2'!F127</f>
        <v>87000</v>
      </c>
      <c r="G127" s="241">
        <v>0</v>
      </c>
      <c r="H127" s="241">
        <v>0</v>
      </c>
      <c r="I127" s="241">
        <v>0</v>
      </c>
      <c r="J127" s="83">
        <f t="shared" si="18"/>
        <v>15268.429999999998</v>
      </c>
      <c r="K127" s="83">
        <v>15268.429999999998</v>
      </c>
      <c r="L127" s="173">
        <v>0</v>
      </c>
      <c r="N127" s="204">
        <v>0</v>
      </c>
      <c r="O127" s="18">
        <f t="shared" si="19"/>
        <v>0</v>
      </c>
    </row>
    <row r="128" spans="1:15" s="15" customFormat="1" ht="12.75" x14ac:dyDescent="0.4">
      <c r="A128" s="260" t="str">
        <f>'CONTRACT TOTAL'!A128:B128</f>
        <v>Subcontracts</v>
      </c>
      <c r="B128" s="260"/>
      <c r="C128" s="83">
        <v>0</v>
      </c>
      <c r="D128" s="83">
        <v>0</v>
      </c>
      <c r="E128" s="219">
        <f>C128+'[4]Task 2-2'!E128</f>
        <v>35128.060000000005</v>
      </c>
      <c r="F128" s="219">
        <f>D128+'[4]Task 2-2'!F128</f>
        <v>15000</v>
      </c>
      <c r="G128" s="241">
        <v>0</v>
      </c>
      <c r="H128" s="241">
        <v>0</v>
      </c>
      <c r="I128" s="241">
        <v>0</v>
      </c>
      <c r="J128" s="83">
        <f t="shared" si="18"/>
        <v>35128.060000000005</v>
      </c>
      <c r="K128" s="83">
        <v>35128.060000000005</v>
      </c>
      <c r="L128" s="173">
        <v>0</v>
      </c>
      <c r="N128" s="204">
        <v>0</v>
      </c>
      <c r="O128" s="18">
        <f t="shared" si="19"/>
        <v>0</v>
      </c>
    </row>
    <row r="129" spans="1:19" s="15" customFormat="1" ht="12.75" x14ac:dyDescent="0.4">
      <c r="A129" s="260" t="str">
        <f>'CONTRACT TOTAL'!A129:B129</f>
        <v>Miscellaneous</v>
      </c>
      <c r="B129" s="260"/>
      <c r="C129" s="83">
        <v>0</v>
      </c>
      <c r="D129" s="83">
        <v>0</v>
      </c>
      <c r="E129" s="219">
        <f>C129+'[4]Task 2-2'!E129</f>
        <v>25318.35</v>
      </c>
      <c r="F129" s="219">
        <f>D129+'[4]Task 2-2'!F129</f>
        <v>14990</v>
      </c>
      <c r="G129" s="241">
        <v>0</v>
      </c>
      <c r="H129" s="241">
        <v>0</v>
      </c>
      <c r="I129" s="241">
        <v>0</v>
      </c>
      <c r="J129" s="83">
        <f t="shared" si="18"/>
        <v>25318.35</v>
      </c>
      <c r="K129" s="83">
        <v>25318.35</v>
      </c>
      <c r="L129" s="83">
        <v>0</v>
      </c>
      <c r="N129" s="204">
        <v>0</v>
      </c>
      <c r="O129" s="18">
        <f t="shared" si="19"/>
        <v>0</v>
      </c>
    </row>
    <row r="130" spans="1:19" s="15" customFormat="1" ht="12.75" x14ac:dyDescent="0.4">
      <c r="A130" s="260" t="str">
        <f>'CONTRACT TOTAL'!A130:B130</f>
        <v>Utilities</v>
      </c>
      <c r="B130" s="260"/>
      <c r="C130" s="83">
        <v>0</v>
      </c>
      <c r="D130" s="83">
        <v>0</v>
      </c>
      <c r="E130" s="219">
        <f>C130+'[4]Task 2-2'!E130</f>
        <v>54821.41</v>
      </c>
      <c r="F130" s="219">
        <f>D130+'[4]Task 2-2'!F130</f>
        <v>24499</v>
      </c>
      <c r="G130" s="241">
        <v>0</v>
      </c>
      <c r="H130" s="241">
        <v>0</v>
      </c>
      <c r="I130" s="241">
        <v>0</v>
      </c>
      <c r="J130" s="83">
        <f t="shared" si="18"/>
        <v>54821.41</v>
      </c>
      <c r="K130" s="83">
        <v>54821.41</v>
      </c>
      <c r="L130" s="83">
        <v>0</v>
      </c>
      <c r="N130" s="204">
        <v>0</v>
      </c>
      <c r="O130" s="18">
        <f t="shared" si="19"/>
        <v>0</v>
      </c>
      <c r="Q130" s="29"/>
    </row>
    <row r="131" spans="1:19" s="15" customFormat="1" x14ac:dyDescent="0.4">
      <c r="A131" s="266" t="s">
        <v>56</v>
      </c>
      <c r="B131" s="266"/>
      <c r="C131" s="89">
        <f>SUM(C125:C130)</f>
        <v>0</v>
      </c>
      <c r="D131" s="89">
        <f t="shared" ref="D131:L131" si="20">SUM(D125:D130)</f>
        <v>0</v>
      </c>
      <c r="E131" s="89">
        <f t="shared" si="20"/>
        <v>130536.25</v>
      </c>
      <c r="F131" s="89">
        <f t="shared" si="20"/>
        <v>141489</v>
      </c>
      <c r="G131" s="89">
        <f t="shared" si="20"/>
        <v>0</v>
      </c>
      <c r="H131" s="89">
        <f t="shared" si="20"/>
        <v>0</v>
      </c>
      <c r="I131" s="89">
        <f>SUM(I125:I130)</f>
        <v>0</v>
      </c>
      <c r="J131" s="89">
        <f t="shared" si="20"/>
        <v>130536.25</v>
      </c>
      <c r="K131" s="89">
        <f t="shared" si="20"/>
        <v>130536.25</v>
      </c>
      <c r="L131" s="89">
        <f t="shared" si="20"/>
        <v>0</v>
      </c>
      <c r="N131" s="198">
        <f t="shared" ref="N131" si="21">SUM(N125:N130)</f>
        <v>0</v>
      </c>
      <c r="O131" s="28">
        <f>SUM(O125:O130)</f>
        <v>0</v>
      </c>
    </row>
    <row r="132" spans="1:19" s="16" customFormat="1" ht="12.75" x14ac:dyDescent="0.4">
      <c r="A132" s="368"/>
      <c r="B132" s="369"/>
      <c r="C132" s="72"/>
      <c r="D132" s="73"/>
      <c r="E132" s="72"/>
      <c r="F132" s="73"/>
      <c r="G132" s="73"/>
      <c r="H132" s="73"/>
      <c r="I132" s="83"/>
      <c r="J132" s="73"/>
      <c r="K132" s="83"/>
      <c r="L132" s="73"/>
      <c r="N132" s="158"/>
      <c r="O132" s="20"/>
    </row>
    <row r="133" spans="1:19" s="15" customFormat="1" x14ac:dyDescent="0.4">
      <c r="A133" s="266" t="s">
        <v>58</v>
      </c>
      <c r="B133" s="266"/>
      <c r="C133" s="89">
        <f>C122+C131</f>
        <v>0</v>
      </c>
      <c r="D133" s="89">
        <f t="shared" ref="D133:J133" si="22">D122+D131</f>
        <v>0</v>
      </c>
      <c r="E133" s="89">
        <f t="shared" si="22"/>
        <v>162736.15</v>
      </c>
      <c r="F133" s="89">
        <f t="shared" si="22"/>
        <v>196653</v>
      </c>
      <c r="G133" s="89">
        <f t="shared" si="22"/>
        <v>0</v>
      </c>
      <c r="H133" s="89">
        <f t="shared" si="22"/>
        <v>0</v>
      </c>
      <c r="I133" s="89">
        <f>I122+I131</f>
        <v>0</v>
      </c>
      <c r="J133" s="89">
        <f t="shared" si="22"/>
        <v>162736.15</v>
      </c>
      <c r="K133" s="89">
        <f>K122+K131</f>
        <v>162736.15</v>
      </c>
      <c r="L133" s="89">
        <f>L122+L131</f>
        <v>0</v>
      </c>
      <c r="N133" s="198">
        <f t="shared" ref="N133" si="23">N122+N131</f>
        <v>0</v>
      </c>
      <c r="O133" s="28">
        <f>O122+O131</f>
        <v>0</v>
      </c>
    </row>
    <row r="134" spans="1:19" s="15" customFormat="1" x14ac:dyDescent="0.4">
      <c r="A134" s="266" t="s">
        <v>44</v>
      </c>
      <c r="B134" s="266"/>
      <c r="C134" s="89">
        <v>0</v>
      </c>
      <c r="D134" s="89">
        <v>0</v>
      </c>
      <c r="E134" s="224">
        <f>C134+'[4]Task 2-2'!E134</f>
        <v>20816.990000000002</v>
      </c>
      <c r="F134" s="224">
        <f>D134+'[4]Task 2-2'!F134</f>
        <v>44946</v>
      </c>
      <c r="G134" s="122">
        <v>0</v>
      </c>
      <c r="H134" s="122">
        <v>0</v>
      </c>
      <c r="I134" s="122">
        <v>0</v>
      </c>
      <c r="J134" s="89">
        <f>E134+G134+H134+I134</f>
        <v>20816.990000000002</v>
      </c>
      <c r="K134" s="89">
        <v>20816.990000000002</v>
      </c>
      <c r="L134" s="89">
        <v>0</v>
      </c>
      <c r="N134" s="172">
        <v>0</v>
      </c>
      <c r="O134" s="28">
        <f>C134-N134</f>
        <v>0</v>
      </c>
      <c r="S134" s="29"/>
    </row>
    <row r="135" spans="1:19" s="15" customFormat="1" ht="12.75" x14ac:dyDescent="0.3">
      <c r="A135" s="263" t="s">
        <v>65</v>
      </c>
      <c r="B135" s="263"/>
      <c r="C135" s="92">
        <f>(C122+C125+C127+C129)*0.286</f>
        <v>0</v>
      </c>
      <c r="D135" s="92">
        <f t="shared" ref="D135:J135" si="24">(D122+D125+D127+D129)*0.286</f>
        <v>0</v>
      </c>
      <c r="E135" s="92">
        <f t="shared" si="24"/>
        <v>20816.990479999997</v>
      </c>
      <c r="F135" s="92">
        <f t="shared" si="24"/>
        <v>44946.043999999994</v>
      </c>
      <c r="G135" s="92">
        <f t="shared" si="24"/>
        <v>0</v>
      </c>
      <c r="H135" s="96">
        <f t="shared" si="24"/>
        <v>0</v>
      </c>
      <c r="I135" s="92">
        <f>(I122+I125+I127+I129)*0.286</f>
        <v>0</v>
      </c>
      <c r="J135" s="92">
        <f t="shared" si="24"/>
        <v>20816.990479999997</v>
      </c>
      <c r="K135" s="92">
        <f>(K122+K125+K127+K129)*0.286</f>
        <v>20816.990479999997</v>
      </c>
      <c r="L135" s="92">
        <f>(L122+L125+L127+L129)*0.286</f>
        <v>0</v>
      </c>
      <c r="N135" s="220">
        <f>(N122+N125+N127+N129)*0.286</f>
        <v>0</v>
      </c>
      <c r="O135" s="43">
        <f>(O122+O125+O127+O129)*0.286</f>
        <v>0</v>
      </c>
      <c r="Q135" s="29"/>
    </row>
    <row r="136" spans="1:19" s="23" customFormat="1" x14ac:dyDescent="0.4">
      <c r="A136" s="264" t="s">
        <v>43</v>
      </c>
      <c r="B136" s="264"/>
      <c r="C136" s="93">
        <f>C133+C134</f>
        <v>0</v>
      </c>
      <c r="D136" s="93">
        <f>D133+D134</f>
        <v>0</v>
      </c>
      <c r="E136" s="162">
        <f>E133+E134</f>
        <v>183553.13999999998</v>
      </c>
      <c r="F136" s="93">
        <f>F133+F134</f>
        <v>241599</v>
      </c>
      <c r="G136" s="93">
        <f t="shared" ref="G136:L136" si="25">G133+G134</f>
        <v>0</v>
      </c>
      <c r="H136" s="93">
        <f t="shared" si="25"/>
        <v>0</v>
      </c>
      <c r="I136" s="93">
        <f>I133+I134</f>
        <v>0</v>
      </c>
      <c r="J136" s="93">
        <f t="shared" si="25"/>
        <v>183553.13999999998</v>
      </c>
      <c r="K136" s="93">
        <f t="shared" si="25"/>
        <v>183553.13999999998</v>
      </c>
      <c r="L136" s="93">
        <f t="shared" si="25"/>
        <v>0</v>
      </c>
      <c r="N136" s="162">
        <f>N133+N134</f>
        <v>0</v>
      </c>
      <c r="O136" s="22">
        <f>O133+O134</f>
        <v>0</v>
      </c>
      <c r="Q136" s="145"/>
    </row>
    <row r="137" spans="1:19" x14ac:dyDescent="0.4">
      <c r="A137" s="64"/>
      <c r="B137" s="65"/>
      <c r="C137" s="66"/>
      <c r="D137" s="66"/>
      <c r="E137" s="66"/>
      <c r="F137" s="66"/>
      <c r="G137" s="66"/>
      <c r="H137" s="66"/>
      <c r="I137" s="66"/>
      <c r="J137" s="66"/>
      <c r="K137" s="67"/>
      <c r="L137" s="68"/>
      <c r="N137" s="15"/>
    </row>
    <row r="138" spans="1:19" x14ac:dyDescent="0.3">
      <c r="A138" s="261" t="s">
        <v>28</v>
      </c>
      <c r="B138" s="262"/>
      <c r="C138" s="262"/>
      <c r="D138" s="3"/>
      <c r="E138" s="3"/>
      <c r="F138" s="3"/>
      <c r="G138" s="4" t="s">
        <v>29</v>
      </c>
      <c r="H138" s="3"/>
      <c r="I138" s="3"/>
      <c r="J138" s="3"/>
      <c r="K138" s="3"/>
      <c r="L138" s="2"/>
    </row>
    <row r="139" spans="1:19" x14ac:dyDescent="0.4">
      <c r="A139" s="1" t="s">
        <v>22</v>
      </c>
      <c r="L139" s="84"/>
    </row>
    <row r="140" spans="1:19" x14ac:dyDescent="0.4">
      <c r="J140" s="32"/>
    </row>
    <row r="141" spans="1:19" x14ac:dyDescent="0.4">
      <c r="I141" s="193"/>
      <c r="J141" s="141"/>
    </row>
    <row r="142" spans="1:19" x14ac:dyDescent="0.4">
      <c r="I142" s="193"/>
      <c r="J142" s="32"/>
      <c r="K142" s="155"/>
      <c r="L142" s="154"/>
    </row>
    <row r="143" spans="1:19" x14ac:dyDescent="0.4">
      <c r="C143" s="33"/>
      <c r="I143" s="193"/>
      <c r="J143" s="153"/>
      <c r="K143" s="32"/>
      <c r="L143" s="154"/>
    </row>
    <row r="144" spans="1:19" x14ac:dyDescent="0.4">
      <c r="C144" s="34"/>
      <c r="J144" s="142"/>
      <c r="K144" s="149"/>
    </row>
    <row r="145" spans="3:11" x14ac:dyDescent="0.4">
      <c r="C145" s="33"/>
      <c r="E145" s="32"/>
      <c r="J145" s="143"/>
      <c r="K145" s="143"/>
    </row>
    <row r="146" spans="3:11" x14ac:dyDescent="0.4">
      <c r="C146" s="33"/>
      <c r="K146" s="143"/>
    </row>
    <row r="147" spans="3:11" x14ac:dyDescent="0.4">
      <c r="C147" s="35"/>
    </row>
    <row r="148" spans="3:11" x14ac:dyDescent="0.4">
      <c r="C148" s="33"/>
    </row>
  </sheetData>
  <mergeCells count="160">
    <mergeCell ref="A54:B54"/>
    <mergeCell ref="A55:B55"/>
    <mergeCell ref="A75:B75"/>
    <mergeCell ref="A76:B76"/>
    <mergeCell ref="A96:B96"/>
    <mergeCell ref="A97:B97"/>
    <mergeCell ref="A114:B114"/>
    <mergeCell ref="A52:B52"/>
    <mergeCell ref="A53:B53"/>
    <mergeCell ref="A73:B73"/>
    <mergeCell ref="A74:B74"/>
    <mergeCell ref="A94:B94"/>
    <mergeCell ref="A95:B95"/>
    <mergeCell ref="A63:B63"/>
    <mergeCell ref="A64:B64"/>
    <mergeCell ref="A65:B65"/>
    <mergeCell ref="A66:B66"/>
    <mergeCell ref="A67:B67"/>
    <mergeCell ref="A68:B68"/>
    <mergeCell ref="A57:B57"/>
    <mergeCell ref="A58:B58"/>
    <mergeCell ref="A59:B59"/>
    <mergeCell ref="A60:B60"/>
    <mergeCell ref="A61:B61"/>
    <mergeCell ref="A4:D4"/>
    <mergeCell ref="E4:I4"/>
    <mergeCell ref="J4:L4"/>
    <mergeCell ref="A5:D6"/>
    <mergeCell ref="E5:I6"/>
    <mergeCell ref="J5:K5"/>
    <mergeCell ref="J6:K6"/>
    <mergeCell ref="A12:B16"/>
    <mergeCell ref="C12:F12"/>
    <mergeCell ref="G12:I12"/>
    <mergeCell ref="J12:K13"/>
    <mergeCell ref="J8:L8"/>
    <mergeCell ref="B9:D9"/>
    <mergeCell ref="E9:H9"/>
    <mergeCell ref="J9:L9"/>
    <mergeCell ref="C13:D13"/>
    <mergeCell ref="E13:F13"/>
    <mergeCell ref="G13:H13"/>
    <mergeCell ref="I13:I16"/>
    <mergeCell ref="J14:J16"/>
    <mergeCell ref="K14:K16"/>
    <mergeCell ref="A17:B17"/>
    <mergeCell ref="A18:B18"/>
    <mergeCell ref="A19:B19"/>
    <mergeCell ref="A20:B20"/>
    <mergeCell ref="A21:B21"/>
    <mergeCell ref="A22:B22"/>
    <mergeCell ref="L12:L16"/>
    <mergeCell ref="A2:A3"/>
    <mergeCell ref="B2:B3"/>
    <mergeCell ref="C2:G3"/>
    <mergeCell ref="H2:I3"/>
    <mergeCell ref="J2:L2"/>
    <mergeCell ref="J3:L3"/>
    <mergeCell ref="B10:D11"/>
    <mergeCell ref="E10:H11"/>
    <mergeCell ref="I10:I11"/>
    <mergeCell ref="J10:K10"/>
    <mergeCell ref="J11:K11"/>
    <mergeCell ref="A7:A11"/>
    <mergeCell ref="B7:D7"/>
    <mergeCell ref="E7:I7"/>
    <mergeCell ref="J7:L7"/>
    <mergeCell ref="B8:D8"/>
    <mergeCell ref="E8:I8"/>
    <mergeCell ref="A29:B29"/>
    <mergeCell ref="A30:B30"/>
    <mergeCell ref="A36:B36"/>
    <mergeCell ref="A33:B33"/>
    <mergeCell ref="A34:B34"/>
    <mergeCell ref="A37:B37"/>
    <mergeCell ref="A38:B38"/>
    <mergeCell ref="A39:B39"/>
    <mergeCell ref="A23:B23"/>
    <mergeCell ref="A24:B24"/>
    <mergeCell ref="A25:B25"/>
    <mergeCell ref="A26:B26"/>
    <mergeCell ref="A27:B27"/>
    <mergeCell ref="A28:B28"/>
    <mergeCell ref="A31:B31"/>
    <mergeCell ref="A32:B32"/>
    <mergeCell ref="A46:B46"/>
    <mergeCell ref="A47:B47"/>
    <mergeCell ref="A48:B48"/>
    <mergeCell ref="A49:B49"/>
    <mergeCell ref="A50:B50"/>
    <mergeCell ref="A51:B51"/>
    <mergeCell ref="A40:B40"/>
    <mergeCell ref="A41:B41"/>
    <mergeCell ref="A42:B42"/>
    <mergeCell ref="A43:B43"/>
    <mergeCell ref="A44:B44"/>
    <mergeCell ref="A45:B45"/>
    <mergeCell ref="A62:B62"/>
    <mergeCell ref="A80:B80"/>
    <mergeCell ref="A81:B81"/>
    <mergeCell ref="A82:B82"/>
    <mergeCell ref="A83:B83"/>
    <mergeCell ref="A84:B84"/>
    <mergeCell ref="A85:B85"/>
    <mergeCell ref="A69:B69"/>
    <mergeCell ref="A70:B70"/>
    <mergeCell ref="A71:B71"/>
    <mergeCell ref="A72:B72"/>
    <mergeCell ref="A78:B78"/>
    <mergeCell ref="A79:B79"/>
    <mergeCell ref="A92:B92"/>
    <mergeCell ref="A93:B93"/>
    <mergeCell ref="A99:B99"/>
    <mergeCell ref="A100:B100"/>
    <mergeCell ref="A101:B101"/>
    <mergeCell ref="A102:B102"/>
    <mergeCell ref="A86:B86"/>
    <mergeCell ref="A87:B87"/>
    <mergeCell ref="A88:B88"/>
    <mergeCell ref="A89:B89"/>
    <mergeCell ref="A90:B90"/>
    <mergeCell ref="A91:B91"/>
    <mergeCell ref="A112:B112"/>
    <mergeCell ref="A113:B113"/>
    <mergeCell ref="A120:B120"/>
    <mergeCell ref="A103:B103"/>
    <mergeCell ref="A104:B104"/>
    <mergeCell ref="A105:B105"/>
    <mergeCell ref="A106:B106"/>
    <mergeCell ref="A107:B107"/>
    <mergeCell ref="A108:B108"/>
    <mergeCell ref="A115:B115"/>
    <mergeCell ref="A116:B116"/>
    <mergeCell ref="A117:B117"/>
    <mergeCell ref="A118:B118"/>
    <mergeCell ref="A119:B119"/>
    <mergeCell ref="A133:B133"/>
    <mergeCell ref="A134:B134"/>
    <mergeCell ref="A135:B135"/>
    <mergeCell ref="A136:B136"/>
    <mergeCell ref="A138:C138"/>
    <mergeCell ref="A35:B35"/>
    <mergeCell ref="A56:B56"/>
    <mergeCell ref="A77:B77"/>
    <mergeCell ref="A98:B98"/>
    <mergeCell ref="A127:B127"/>
    <mergeCell ref="A128:B128"/>
    <mergeCell ref="A129:B129"/>
    <mergeCell ref="A130:B130"/>
    <mergeCell ref="A131:B131"/>
    <mergeCell ref="A132:B132"/>
    <mergeCell ref="A121:B121"/>
    <mergeCell ref="A122:B122"/>
    <mergeCell ref="A123:B123"/>
    <mergeCell ref="A124:B124"/>
    <mergeCell ref="A125:B125"/>
    <mergeCell ref="A126:B126"/>
    <mergeCell ref="A109:B109"/>
    <mergeCell ref="A110:B110"/>
    <mergeCell ref="A111:B111"/>
  </mergeCells>
  <pageMargins left="0.25" right="0.25" top="0.75" bottom="0.75" header="0.3" footer="0.3"/>
  <pageSetup paperSize="5" scale="87" fitToHeight="0" orientation="landscape" horizontalDpi="1200" verticalDpi="1200" r:id="rId1"/>
  <headerFooter>
    <oddHeader>&amp;RPAGE &amp;P OF PAGES &amp;N</oddHeader>
    <oddFooter>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B94EE-A05E-42B7-8676-0DBA6D43D009}">
  <sheetPr>
    <pageSetUpPr fitToPage="1"/>
  </sheetPr>
  <dimension ref="A1:S148"/>
  <sheetViews>
    <sheetView workbookViewId="0">
      <pane xSplit="2" ySplit="16" topLeftCell="C17" activePane="bottomRight" state="frozen"/>
      <selection activeCell="I10" sqref="I10:I11"/>
      <selection pane="topRight" activeCell="I10" sqref="I10:I11"/>
      <selection pane="bottomLeft" activeCell="I10" sqref="I10:I11"/>
      <selection pane="bottomRight" activeCell="A12" sqref="A12:B16"/>
    </sheetView>
  </sheetViews>
  <sheetFormatPr defaultColWidth="9.35546875" defaultRowHeight="13.15" outlineLevelCol="1" x14ac:dyDescent="0.4"/>
  <cols>
    <col min="1" max="1" width="21.140625" style="1" customWidth="1"/>
    <col min="2" max="2" width="34.35546875" style="1" customWidth="1"/>
    <col min="3" max="3" width="17.35546875" style="1" customWidth="1"/>
    <col min="4" max="5" width="16.140625" style="1" customWidth="1"/>
    <col min="6" max="6" width="17.35546875" style="1" customWidth="1"/>
    <col min="7" max="7" width="16.140625" style="1" customWidth="1"/>
    <col min="8" max="8" width="17.35546875" style="1" customWidth="1"/>
    <col min="9" max="10" width="16.140625" style="1" customWidth="1"/>
    <col min="11" max="11" width="14.35546875" style="1" bestFit="1" customWidth="1"/>
    <col min="12" max="12" width="16.140625" style="1" customWidth="1"/>
    <col min="13" max="13" width="9.35546875" style="1"/>
    <col min="14" max="14" width="14.35546875" style="1" customWidth="1" outlineLevel="1"/>
    <col min="15" max="15" width="15.140625" style="1" bestFit="1" customWidth="1" outlineLevel="1"/>
    <col min="16" max="16" width="12" style="1" bestFit="1" customWidth="1"/>
    <col min="17" max="17" width="14.35546875" style="1" bestFit="1" customWidth="1"/>
    <col min="18" max="18" width="9.35546875" style="1"/>
    <col min="19" max="19" width="10.140625" style="1" bestFit="1" customWidth="1"/>
    <col min="20" max="16384" width="9.35546875" style="1"/>
  </cols>
  <sheetData>
    <row r="1" spans="1:14" s="7" customFormat="1" ht="12" customHeight="1" x14ac:dyDescent="0.4">
      <c r="I1" s="11"/>
      <c r="J1" s="9"/>
      <c r="K1" s="10"/>
      <c r="L1" s="8"/>
    </row>
    <row r="2" spans="1:14" ht="27.75" customHeight="1" x14ac:dyDescent="0.4">
      <c r="A2" s="347"/>
      <c r="B2" s="349" t="s">
        <v>32</v>
      </c>
      <c r="C2" s="351" t="s">
        <v>30</v>
      </c>
      <c r="D2" s="351"/>
      <c r="E2" s="351"/>
      <c r="F2" s="351"/>
      <c r="G2" s="351"/>
      <c r="H2" s="353" t="s">
        <v>0</v>
      </c>
      <c r="I2" s="354"/>
      <c r="J2" s="296" t="s">
        <v>23</v>
      </c>
      <c r="K2" s="297"/>
      <c r="L2" s="298"/>
    </row>
    <row r="3" spans="1:14" ht="27.75" customHeight="1" x14ac:dyDescent="0.4">
      <c r="A3" s="348"/>
      <c r="B3" s="350"/>
      <c r="C3" s="352"/>
      <c r="D3" s="352"/>
      <c r="E3" s="352"/>
      <c r="F3" s="352"/>
      <c r="G3" s="352"/>
      <c r="H3" s="355"/>
      <c r="I3" s="356"/>
      <c r="J3" s="357" t="str">
        <f>'CONTRACT TOTAL'!J3:L3</f>
        <v>09/30/2022 (22)</v>
      </c>
      <c r="K3" s="358"/>
      <c r="L3" s="359"/>
      <c r="N3" s="1">
        <v>396673</v>
      </c>
    </row>
    <row r="4" spans="1:14" ht="10.35" customHeight="1" x14ac:dyDescent="0.4">
      <c r="A4" s="296" t="s">
        <v>31</v>
      </c>
      <c r="B4" s="297"/>
      <c r="C4" s="297"/>
      <c r="D4" s="298"/>
      <c r="E4" s="296" t="s">
        <v>1</v>
      </c>
      <c r="F4" s="297"/>
      <c r="G4" s="297"/>
      <c r="H4" s="297"/>
      <c r="I4" s="298"/>
      <c r="J4" s="330" t="s">
        <v>2</v>
      </c>
      <c r="K4" s="331"/>
      <c r="L4" s="332"/>
    </row>
    <row r="5" spans="1:14" ht="9" customHeight="1" x14ac:dyDescent="0.4">
      <c r="A5" s="333" t="str">
        <f>'CONTRACT TOTAL'!A5:D6</f>
        <v>NASA/Goodard Space Flight Center, Wallops Flight Facility
NASA Contracting Officer, NAME (name@nasa.gov)</v>
      </c>
      <c r="B5" s="334"/>
      <c r="C5" s="334"/>
      <c r="D5" s="335"/>
      <c r="E5" s="282" t="str">
        <f>'CONTRACT TOTAL'!E5:I6</f>
        <v>Institutional Info</v>
      </c>
      <c r="F5" s="339"/>
      <c r="G5" s="339"/>
      <c r="H5" s="339"/>
      <c r="I5" s="339"/>
      <c r="J5" s="279" t="s">
        <v>33</v>
      </c>
      <c r="K5" s="281"/>
      <c r="L5" s="100" t="s">
        <v>34</v>
      </c>
    </row>
    <row r="6" spans="1:14" ht="25.35" customHeight="1" x14ac:dyDescent="0.55000000000000004">
      <c r="A6" s="336"/>
      <c r="B6" s="337"/>
      <c r="C6" s="337"/>
      <c r="D6" s="338"/>
      <c r="E6" s="340"/>
      <c r="F6" s="341"/>
      <c r="G6" s="341"/>
      <c r="H6" s="341"/>
      <c r="I6" s="341"/>
      <c r="J6" s="274">
        <v>150313.19</v>
      </c>
      <c r="K6" s="275"/>
      <c r="L6" s="88"/>
    </row>
    <row r="7" spans="1:14" ht="10.5" customHeight="1" x14ac:dyDescent="0.4">
      <c r="A7" s="276" t="s">
        <v>3</v>
      </c>
      <c r="B7" s="279" t="s">
        <v>4</v>
      </c>
      <c r="C7" s="280"/>
      <c r="D7" s="281"/>
      <c r="E7" s="279" t="s">
        <v>5</v>
      </c>
      <c r="F7" s="280"/>
      <c r="G7" s="280"/>
      <c r="H7" s="280"/>
      <c r="I7" s="281"/>
      <c r="J7" s="282" t="s">
        <v>35</v>
      </c>
      <c r="K7" s="283"/>
      <c r="L7" s="284"/>
    </row>
    <row r="8" spans="1:14" ht="25.5" customHeight="1" x14ac:dyDescent="0.55000000000000004">
      <c r="A8" s="277"/>
      <c r="B8" s="342" t="s">
        <v>42</v>
      </c>
      <c r="C8" s="343"/>
      <c r="D8" s="344"/>
      <c r="E8" s="342">
        <f>'CONTRACT TOTAL'!E8:I8</f>
        <v>0</v>
      </c>
      <c r="F8" s="343"/>
      <c r="G8" s="343"/>
      <c r="H8" s="343"/>
      <c r="I8" s="344"/>
      <c r="J8" s="293">
        <v>150016.19</v>
      </c>
      <c r="K8" s="294"/>
      <c r="L8" s="295"/>
    </row>
    <row r="9" spans="1:14" ht="10.5" customHeight="1" x14ac:dyDescent="0.4">
      <c r="A9" s="277"/>
      <c r="B9" s="279" t="s">
        <v>6</v>
      </c>
      <c r="C9" s="280"/>
      <c r="D9" s="281"/>
      <c r="E9" s="285" t="s">
        <v>7</v>
      </c>
      <c r="F9" s="286"/>
      <c r="G9" s="286"/>
      <c r="H9" s="286"/>
      <c r="I9" s="126" t="s">
        <v>8</v>
      </c>
      <c r="J9" s="287" t="s">
        <v>9</v>
      </c>
      <c r="K9" s="288"/>
      <c r="L9" s="289"/>
    </row>
    <row r="10" spans="1:14" ht="9" customHeight="1" x14ac:dyDescent="0.4">
      <c r="A10" s="277"/>
      <c r="B10" s="376" t="s">
        <v>117</v>
      </c>
      <c r="C10" s="377"/>
      <c r="D10" s="378"/>
      <c r="E10" s="363" t="s">
        <v>66</v>
      </c>
      <c r="F10" s="283"/>
      <c r="G10" s="283"/>
      <c r="H10" s="283"/>
      <c r="I10" s="401">
        <f>'CONTRACT TOTAL'!I10:I11</f>
        <v>44847</v>
      </c>
      <c r="J10" s="285" t="s">
        <v>10</v>
      </c>
      <c r="K10" s="320"/>
      <c r="L10" s="98" t="s">
        <v>11</v>
      </c>
    </row>
    <row r="11" spans="1:14" ht="17.100000000000001" customHeight="1" x14ac:dyDescent="0.4">
      <c r="A11" s="278"/>
      <c r="B11" s="379"/>
      <c r="C11" s="380"/>
      <c r="D11" s="381"/>
      <c r="E11" s="364"/>
      <c r="F11" s="365"/>
      <c r="G11" s="365"/>
      <c r="H11" s="365"/>
      <c r="I11" s="402"/>
      <c r="J11" s="382">
        <v>150353.19</v>
      </c>
      <c r="K11" s="383"/>
      <c r="L11" s="140">
        <v>150353.19</v>
      </c>
    </row>
    <row r="12" spans="1:14" ht="11.25" customHeight="1" x14ac:dyDescent="0.4">
      <c r="A12" s="325" t="s">
        <v>12</v>
      </c>
      <c r="B12" s="326"/>
      <c r="C12" s="287" t="s">
        <v>13</v>
      </c>
      <c r="D12" s="288"/>
      <c r="E12" s="288"/>
      <c r="F12" s="289"/>
      <c r="G12" s="287" t="s">
        <v>14</v>
      </c>
      <c r="H12" s="288"/>
      <c r="I12" s="289"/>
      <c r="J12" s="302" t="s">
        <v>24</v>
      </c>
      <c r="K12" s="303"/>
      <c r="L12" s="276" t="s">
        <v>15</v>
      </c>
    </row>
    <row r="13" spans="1:14" ht="11.25" customHeight="1" x14ac:dyDescent="0.4">
      <c r="A13" s="327"/>
      <c r="B13" s="328"/>
      <c r="C13" s="302" t="s">
        <v>16</v>
      </c>
      <c r="D13" s="306"/>
      <c r="E13" s="287" t="s">
        <v>17</v>
      </c>
      <c r="F13" s="289"/>
      <c r="G13" s="287" t="s">
        <v>18</v>
      </c>
      <c r="H13" s="289"/>
      <c r="I13" s="290" t="s">
        <v>27</v>
      </c>
      <c r="J13" s="304"/>
      <c r="K13" s="305"/>
      <c r="L13" s="277"/>
    </row>
    <row r="14" spans="1:14" ht="11.25" customHeight="1" x14ac:dyDescent="0.4">
      <c r="A14" s="327"/>
      <c r="B14" s="329"/>
      <c r="C14" s="6" t="s">
        <v>26</v>
      </c>
      <c r="D14" s="6" t="s">
        <v>37</v>
      </c>
      <c r="E14" s="6" t="s">
        <v>39</v>
      </c>
      <c r="F14" s="6" t="s">
        <v>37</v>
      </c>
      <c r="G14" s="6"/>
      <c r="H14" s="6"/>
      <c r="I14" s="291"/>
      <c r="J14" s="307" t="s">
        <v>21</v>
      </c>
      <c r="K14" s="323" t="s">
        <v>25</v>
      </c>
      <c r="L14" s="277"/>
    </row>
    <row r="15" spans="1:14" ht="11.25" customHeight="1" x14ac:dyDescent="0.4">
      <c r="A15" s="327"/>
      <c r="B15" s="329"/>
      <c r="C15" s="5"/>
      <c r="D15" s="5"/>
      <c r="E15" s="5"/>
      <c r="F15" s="5"/>
      <c r="G15" s="27">
        <f>'CONTRACT TOTAL'!G15</f>
        <v>44856</v>
      </c>
      <c r="H15" s="27">
        <f>'CONTRACT TOTAL'!H15</f>
        <v>44887</v>
      </c>
      <c r="I15" s="291"/>
      <c r="J15" s="292"/>
      <c r="K15" s="324"/>
      <c r="L15" s="277"/>
    </row>
    <row r="16" spans="1:14" ht="11.25" customHeight="1" x14ac:dyDescent="0.4">
      <c r="A16" s="327"/>
      <c r="B16" s="329"/>
      <c r="C16" s="59" t="s">
        <v>36</v>
      </c>
      <c r="D16" s="59" t="s">
        <v>38</v>
      </c>
      <c r="E16" s="59" t="s">
        <v>40</v>
      </c>
      <c r="F16" s="59" t="s">
        <v>41</v>
      </c>
      <c r="G16" s="59" t="s">
        <v>19</v>
      </c>
      <c r="H16" s="59" t="s">
        <v>20</v>
      </c>
      <c r="I16" s="292"/>
      <c r="J16" s="292"/>
      <c r="K16" s="324"/>
      <c r="L16" s="277"/>
      <c r="N16" s="1" t="str">
        <f>'CONTRACT TOTAL'!N16</f>
        <v>Sep est</v>
      </c>
    </row>
    <row r="17" spans="1:15" s="25" customFormat="1" x14ac:dyDescent="0.4">
      <c r="A17" s="265" t="s">
        <v>46</v>
      </c>
      <c r="B17" s="265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N17" s="25" t="str">
        <f>'CONTRACT TOTAL'!N17</f>
        <v>from Oct Rpt</v>
      </c>
      <c r="O17" s="25" t="s">
        <v>67</v>
      </c>
    </row>
    <row r="18" spans="1:15" s="15" customFormat="1" ht="12.75" x14ac:dyDescent="0.4">
      <c r="A18" s="260" t="str">
        <f>'CONTRACT TOTAL'!A18:B18</f>
        <v>Position Title (Employee Classification) 1</v>
      </c>
      <c r="B18" s="260"/>
      <c r="C18" s="124">
        <v>0</v>
      </c>
      <c r="D18" s="195">
        <v>0</v>
      </c>
      <c r="E18" s="156">
        <f>C18+'[4]Task 2-3'!E18</f>
        <v>0</v>
      </c>
      <c r="F18" s="223">
        <f>D18+'[4]Task 2-3'!F18</f>
        <v>60</v>
      </c>
      <c r="G18" s="252">
        <v>0</v>
      </c>
      <c r="H18" s="252">
        <v>0</v>
      </c>
      <c r="I18" s="252">
        <v>0</v>
      </c>
      <c r="J18" s="124">
        <f>E18+G18+H18+I18</f>
        <v>0</v>
      </c>
      <c r="K18" s="124">
        <v>60</v>
      </c>
      <c r="L18" s="124">
        <v>0</v>
      </c>
      <c r="N18" s="203">
        <v>0</v>
      </c>
      <c r="O18" s="14">
        <f t="shared" ref="O18:O35" si="0">C18-N18</f>
        <v>0</v>
      </c>
    </row>
    <row r="19" spans="1:15" s="15" customFormat="1" ht="12.75" customHeight="1" x14ac:dyDescent="0.4">
      <c r="A19" s="260" t="str">
        <f>'CONTRACT TOTAL'!A19:B19</f>
        <v>Position Title (Employee Classification) 2</v>
      </c>
      <c r="B19" s="260"/>
      <c r="C19" s="124">
        <v>0</v>
      </c>
      <c r="D19" s="195">
        <v>0</v>
      </c>
      <c r="E19" s="223">
        <f>C19+'[4]Task 2-3'!E19</f>
        <v>0</v>
      </c>
      <c r="F19" s="223">
        <f>D19+'[4]Task 2-3'!F19</f>
        <v>60</v>
      </c>
      <c r="G19" s="252">
        <v>0</v>
      </c>
      <c r="H19" s="252">
        <v>0</v>
      </c>
      <c r="I19" s="252">
        <v>0</v>
      </c>
      <c r="J19" s="124">
        <f t="shared" ref="J19:J35" si="1">E19+G19+H19+I19</f>
        <v>0</v>
      </c>
      <c r="K19" s="124">
        <v>60</v>
      </c>
      <c r="L19" s="124">
        <v>0</v>
      </c>
      <c r="N19" s="203">
        <v>0</v>
      </c>
      <c r="O19" s="14">
        <f t="shared" si="0"/>
        <v>0</v>
      </c>
    </row>
    <row r="20" spans="1:15" s="15" customFormat="1" ht="12.75" customHeight="1" x14ac:dyDescent="0.4">
      <c r="A20" s="260" t="str">
        <f>'CONTRACT TOTAL'!A20:B20</f>
        <v>Position Title (Employee Classification) 3</v>
      </c>
      <c r="B20" s="260"/>
      <c r="C20" s="124">
        <v>0</v>
      </c>
      <c r="D20" s="195">
        <v>0</v>
      </c>
      <c r="E20" s="223">
        <f>C20+'[4]Task 2-3'!E20</f>
        <v>0</v>
      </c>
      <c r="F20" s="223">
        <f>D20+'[4]Task 2-3'!F20</f>
        <v>60</v>
      </c>
      <c r="G20" s="252">
        <v>0</v>
      </c>
      <c r="H20" s="252">
        <v>0</v>
      </c>
      <c r="I20" s="252">
        <v>0</v>
      </c>
      <c r="J20" s="124">
        <f t="shared" si="1"/>
        <v>0</v>
      </c>
      <c r="K20" s="124">
        <v>60</v>
      </c>
      <c r="L20" s="124">
        <v>0</v>
      </c>
      <c r="N20" s="203">
        <v>0</v>
      </c>
      <c r="O20" s="14">
        <f t="shared" si="0"/>
        <v>0</v>
      </c>
    </row>
    <row r="21" spans="1:15" s="15" customFormat="1" ht="12.75" x14ac:dyDescent="0.4">
      <c r="A21" s="260" t="str">
        <f>'CONTRACT TOTAL'!A21:B21</f>
        <v>Position Title (Employee Classification) 4</v>
      </c>
      <c r="B21" s="260"/>
      <c r="C21" s="124">
        <v>0</v>
      </c>
      <c r="D21" s="195">
        <v>0</v>
      </c>
      <c r="E21" s="223">
        <f>C21+'[4]Task 2-3'!E21</f>
        <v>116</v>
      </c>
      <c r="F21" s="223">
        <f>D21+'[4]Task 2-3'!F21</f>
        <v>120</v>
      </c>
      <c r="G21" s="252">
        <v>0</v>
      </c>
      <c r="H21" s="252">
        <v>0</v>
      </c>
      <c r="I21" s="252">
        <v>0</v>
      </c>
      <c r="J21" s="124">
        <f t="shared" si="1"/>
        <v>116</v>
      </c>
      <c r="K21" s="124">
        <v>120</v>
      </c>
      <c r="L21" s="124">
        <v>0</v>
      </c>
      <c r="N21" s="203">
        <v>0</v>
      </c>
      <c r="O21" s="14">
        <f t="shared" si="0"/>
        <v>0</v>
      </c>
    </row>
    <row r="22" spans="1:15" s="15" customFormat="1" ht="12.75" customHeight="1" x14ac:dyDescent="0.4">
      <c r="A22" s="260" t="str">
        <f>'CONTRACT TOTAL'!A22:B22</f>
        <v>Position Title (Employee Classification) 5</v>
      </c>
      <c r="B22" s="260"/>
      <c r="C22" s="124">
        <v>0</v>
      </c>
      <c r="D22" s="195">
        <v>0</v>
      </c>
      <c r="E22" s="223">
        <f>C22+'[4]Task 2-3'!E22</f>
        <v>71</v>
      </c>
      <c r="F22" s="223">
        <f>D22+'[4]Task 2-3'!F22</f>
        <v>0</v>
      </c>
      <c r="G22" s="252">
        <v>0</v>
      </c>
      <c r="H22" s="252">
        <v>0</v>
      </c>
      <c r="I22" s="252">
        <v>0</v>
      </c>
      <c r="J22" s="124">
        <f t="shared" si="1"/>
        <v>71</v>
      </c>
      <c r="K22" s="124">
        <v>0</v>
      </c>
      <c r="L22" s="124">
        <v>0</v>
      </c>
      <c r="N22" s="203">
        <v>0</v>
      </c>
      <c r="O22" s="14">
        <f t="shared" si="0"/>
        <v>0</v>
      </c>
    </row>
    <row r="23" spans="1:15" s="15" customFormat="1" ht="12.75" customHeight="1" x14ac:dyDescent="0.4">
      <c r="A23" s="260" t="str">
        <f>'CONTRACT TOTAL'!A23:B23</f>
        <v>Position Title (Employee Classification) 6</v>
      </c>
      <c r="B23" s="260"/>
      <c r="C23" s="124">
        <v>0</v>
      </c>
      <c r="D23" s="195">
        <v>0</v>
      </c>
      <c r="E23" s="223">
        <f>C23+'[4]Task 2-3'!E23</f>
        <v>1</v>
      </c>
      <c r="F23" s="223">
        <f>D23+'[4]Task 2-3'!F23</f>
        <v>0</v>
      </c>
      <c r="G23" s="252">
        <v>0</v>
      </c>
      <c r="H23" s="252">
        <v>0</v>
      </c>
      <c r="I23" s="252">
        <v>0</v>
      </c>
      <c r="J23" s="124">
        <f t="shared" si="1"/>
        <v>1</v>
      </c>
      <c r="K23" s="124">
        <v>0</v>
      </c>
      <c r="L23" s="124">
        <v>0</v>
      </c>
      <c r="N23" s="203">
        <v>0</v>
      </c>
      <c r="O23" s="14">
        <f t="shared" si="0"/>
        <v>0</v>
      </c>
    </row>
    <row r="24" spans="1:15" s="15" customFormat="1" ht="12.75" x14ac:dyDescent="0.4">
      <c r="A24" s="260" t="str">
        <f>'CONTRACT TOTAL'!A24:B24</f>
        <v>Position Title (Employee Classification) 7</v>
      </c>
      <c r="B24" s="260"/>
      <c r="C24" s="124">
        <v>0</v>
      </c>
      <c r="D24" s="195">
        <v>0</v>
      </c>
      <c r="E24" s="223">
        <f>C24+'[4]Task 2-3'!E24</f>
        <v>0</v>
      </c>
      <c r="F24" s="223">
        <f>D24+'[4]Task 2-3'!F24</f>
        <v>40</v>
      </c>
      <c r="G24" s="252">
        <v>0</v>
      </c>
      <c r="H24" s="252">
        <v>0</v>
      </c>
      <c r="I24" s="252">
        <v>0</v>
      </c>
      <c r="J24" s="124">
        <f t="shared" si="1"/>
        <v>0</v>
      </c>
      <c r="K24" s="124">
        <v>40</v>
      </c>
      <c r="L24" s="124">
        <v>0</v>
      </c>
      <c r="N24" s="203">
        <v>0</v>
      </c>
      <c r="O24" s="14">
        <f t="shared" si="0"/>
        <v>0</v>
      </c>
    </row>
    <row r="25" spans="1:15" s="15" customFormat="1" ht="12.75" customHeight="1" x14ac:dyDescent="0.4">
      <c r="A25" s="260" t="str">
        <f>'CONTRACT TOTAL'!A25:B25</f>
        <v>Position Title (Employee Classification) 8</v>
      </c>
      <c r="B25" s="260"/>
      <c r="C25" s="124">
        <v>0</v>
      </c>
      <c r="D25" s="195">
        <v>0</v>
      </c>
      <c r="E25" s="223">
        <f>C25+'[4]Task 2-3'!E25</f>
        <v>0</v>
      </c>
      <c r="F25" s="223">
        <f>D25+'[4]Task 2-3'!F25</f>
        <v>160</v>
      </c>
      <c r="G25" s="252">
        <v>0</v>
      </c>
      <c r="H25" s="252">
        <v>0</v>
      </c>
      <c r="I25" s="252">
        <v>0</v>
      </c>
      <c r="J25" s="124">
        <f t="shared" si="1"/>
        <v>0</v>
      </c>
      <c r="K25" s="124">
        <v>160</v>
      </c>
      <c r="L25" s="124">
        <v>0</v>
      </c>
      <c r="N25" s="203">
        <v>0</v>
      </c>
      <c r="O25" s="14">
        <f t="shared" si="0"/>
        <v>0</v>
      </c>
    </row>
    <row r="26" spans="1:15" s="15" customFormat="1" ht="12.75" customHeight="1" x14ac:dyDescent="0.4">
      <c r="A26" s="260" t="str">
        <f>'CONTRACT TOTAL'!A26:B26</f>
        <v>Position Title (Employee Classification) 9</v>
      </c>
      <c r="B26" s="260"/>
      <c r="C26" s="124">
        <v>0</v>
      </c>
      <c r="D26" s="195">
        <v>0</v>
      </c>
      <c r="E26" s="223">
        <f>C26+'[4]Task 2-3'!E26</f>
        <v>0</v>
      </c>
      <c r="F26" s="223">
        <f>D26+'[4]Task 2-3'!F26</f>
        <v>0</v>
      </c>
      <c r="G26" s="252">
        <v>0</v>
      </c>
      <c r="H26" s="252">
        <v>0</v>
      </c>
      <c r="I26" s="252">
        <v>0</v>
      </c>
      <c r="J26" s="124">
        <f t="shared" si="1"/>
        <v>0</v>
      </c>
      <c r="K26" s="124">
        <v>0</v>
      </c>
      <c r="L26" s="124">
        <v>0</v>
      </c>
      <c r="N26" s="203">
        <v>0</v>
      </c>
      <c r="O26" s="14">
        <f t="shared" si="0"/>
        <v>0</v>
      </c>
    </row>
    <row r="27" spans="1:15" s="15" customFormat="1" ht="12.75" customHeight="1" x14ac:dyDescent="0.4">
      <c r="A27" s="260" t="str">
        <f>'CONTRACT TOTAL'!A27:B27</f>
        <v>Position Title (Employee Classification) 10</v>
      </c>
      <c r="B27" s="260"/>
      <c r="C27" s="124">
        <v>0</v>
      </c>
      <c r="D27" s="195">
        <v>0</v>
      </c>
      <c r="E27" s="223">
        <f>C27+'[4]Task 2-3'!E27</f>
        <v>339.5</v>
      </c>
      <c r="F27" s="223">
        <f>D27+'[4]Task 2-3'!F27</f>
        <v>240</v>
      </c>
      <c r="G27" s="252">
        <v>0</v>
      </c>
      <c r="H27" s="252">
        <v>0</v>
      </c>
      <c r="I27" s="252">
        <v>0</v>
      </c>
      <c r="J27" s="124">
        <f t="shared" si="1"/>
        <v>339.5</v>
      </c>
      <c r="K27" s="124">
        <v>240</v>
      </c>
      <c r="L27" s="124">
        <v>0</v>
      </c>
      <c r="N27" s="203">
        <v>0</v>
      </c>
      <c r="O27" s="14">
        <f t="shared" si="0"/>
        <v>0</v>
      </c>
    </row>
    <row r="28" spans="1:15" s="15" customFormat="1" ht="12.75" customHeight="1" x14ac:dyDescent="0.4">
      <c r="A28" s="260" t="str">
        <f>'CONTRACT TOTAL'!A28:B28</f>
        <v>Position Title (Employee Classification) 11</v>
      </c>
      <c r="B28" s="260"/>
      <c r="C28" s="124">
        <v>0</v>
      </c>
      <c r="D28" s="195">
        <v>0</v>
      </c>
      <c r="E28" s="223">
        <f>C28+'[4]Task 2-3'!E28</f>
        <v>115.75</v>
      </c>
      <c r="F28" s="223">
        <f>D28+'[4]Task 2-3'!F28</f>
        <v>0</v>
      </c>
      <c r="G28" s="252">
        <v>0</v>
      </c>
      <c r="H28" s="252">
        <v>0</v>
      </c>
      <c r="I28" s="252">
        <v>0</v>
      </c>
      <c r="J28" s="124">
        <f t="shared" si="1"/>
        <v>115.75</v>
      </c>
      <c r="K28" s="124">
        <v>0</v>
      </c>
      <c r="L28" s="124">
        <v>0</v>
      </c>
      <c r="N28" s="203">
        <v>0</v>
      </c>
      <c r="O28" s="14">
        <f t="shared" si="0"/>
        <v>0</v>
      </c>
    </row>
    <row r="29" spans="1:15" s="15" customFormat="1" ht="12.75" customHeight="1" x14ac:dyDescent="0.4">
      <c r="A29" s="260" t="str">
        <f>'CONTRACT TOTAL'!A29:B29</f>
        <v>Position Title (Employee Classification) 12</v>
      </c>
      <c r="B29" s="260"/>
      <c r="C29" s="124">
        <v>0</v>
      </c>
      <c r="D29" s="195">
        <v>0</v>
      </c>
      <c r="E29" s="223">
        <f>C29+'[4]Task 2-3'!E29</f>
        <v>40</v>
      </c>
      <c r="F29" s="223">
        <f>D29+'[4]Task 2-3'!F29</f>
        <v>120</v>
      </c>
      <c r="G29" s="252">
        <v>0</v>
      </c>
      <c r="H29" s="252">
        <v>0</v>
      </c>
      <c r="I29" s="252">
        <v>0</v>
      </c>
      <c r="J29" s="124">
        <f t="shared" si="1"/>
        <v>40</v>
      </c>
      <c r="K29" s="124">
        <v>120</v>
      </c>
      <c r="L29" s="124">
        <v>0</v>
      </c>
      <c r="N29" s="203">
        <v>0</v>
      </c>
      <c r="O29" s="14">
        <f t="shared" si="0"/>
        <v>0</v>
      </c>
    </row>
    <row r="30" spans="1:15" s="15" customFormat="1" ht="12.75" customHeight="1" x14ac:dyDescent="0.4">
      <c r="A30" s="260" t="str">
        <f>'CONTRACT TOTAL'!A30:B30</f>
        <v>Position Title (Employee Classification) 13</v>
      </c>
      <c r="B30" s="260"/>
      <c r="C30" s="124">
        <v>0</v>
      </c>
      <c r="D30" s="195">
        <v>0</v>
      </c>
      <c r="E30" s="223">
        <f>C30+'[4]Task 2-3'!E30</f>
        <v>1.83</v>
      </c>
      <c r="F30" s="223">
        <f>D30+'[4]Task 2-3'!F30</f>
        <v>0</v>
      </c>
      <c r="G30" s="252">
        <v>0</v>
      </c>
      <c r="H30" s="252">
        <v>0</v>
      </c>
      <c r="I30" s="252">
        <v>0</v>
      </c>
      <c r="J30" s="124">
        <f t="shared" si="1"/>
        <v>1.83</v>
      </c>
      <c r="K30" s="124">
        <v>0</v>
      </c>
      <c r="L30" s="124">
        <v>0</v>
      </c>
      <c r="N30" s="203">
        <v>0</v>
      </c>
      <c r="O30" s="14">
        <f t="shared" si="0"/>
        <v>0</v>
      </c>
    </row>
    <row r="31" spans="1:15" s="15" customFormat="1" ht="12.75" customHeight="1" x14ac:dyDescent="0.4">
      <c r="A31" s="260" t="str">
        <f>'CONTRACT TOTAL'!A31:B31</f>
        <v>Position Title (Employee Classification) 14</v>
      </c>
      <c r="B31" s="260"/>
      <c r="C31" s="134">
        <v>0</v>
      </c>
      <c r="D31" s="195">
        <v>0</v>
      </c>
      <c r="E31" s="223">
        <f>C31+'[4]Task 2-3'!E31</f>
        <v>0</v>
      </c>
      <c r="F31" s="223">
        <f>D31+'[4]Task 2-3'!F31</f>
        <v>0</v>
      </c>
      <c r="G31" s="252">
        <v>0</v>
      </c>
      <c r="H31" s="252">
        <v>0</v>
      </c>
      <c r="I31" s="252">
        <v>0</v>
      </c>
      <c r="J31" s="134">
        <f t="shared" si="1"/>
        <v>0</v>
      </c>
      <c r="K31" s="134">
        <v>0</v>
      </c>
      <c r="L31" s="134">
        <v>0</v>
      </c>
      <c r="N31" s="203">
        <v>0</v>
      </c>
      <c r="O31" s="14">
        <f t="shared" si="0"/>
        <v>0</v>
      </c>
    </row>
    <row r="32" spans="1:15" s="15" customFormat="1" ht="12.75" customHeight="1" x14ac:dyDescent="0.4">
      <c r="A32" s="260" t="str">
        <f>'CONTRACT TOTAL'!A32:B32</f>
        <v>Position Title (Employee Classification) 15</v>
      </c>
      <c r="B32" s="260"/>
      <c r="C32" s="134">
        <v>0</v>
      </c>
      <c r="D32" s="195">
        <v>0</v>
      </c>
      <c r="E32" s="223">
        <f>C32+'[4]Task 2-3'!E32</f>
        <v>0</v>
      </c>
      <c r="F32" s="223">
        <f>D32+'[4]Task 2-3'!F32</f>
        <v>0</v>
      </c>
      <c r="G32" s="252">
        <v>0</v>
      </c>
      <c r="H32" s="252">
        <v>0</v>
      </c>
      <c r="I32" s="252">
        <v>0</v>
      </c>
      <c r="J32" s="134">
        <f t="shared" si="1"/>
        <v>0</v>
      </c>
      <c r="K32" s="134">
        <v>0</v>
      </c>
      <c r="L32" s="134">
        <v>0</v>
      </c>
      <c r="N32" s="203">
        <v>0</v>
      </c>
      <c r="O32" s="14">
        <f t="shared" si="0"/>
        <v>0</v>
      </c>
    </row>
    <row r="33" spans="1:15" s="15" customFormat="1" ht="12.75" customHeight="1" x14ac:dyDescent="0.4">
      <c r="A33" s="260" t="str">
        <f>'CONTRACT TOTAL'!A33:B33</f>
        <v>Position Title (Employee Classification) 16</v>
      </c>
      <c r="B33" s="260"/>
      <c r="C33" s="147">
        <v>0</v>
      </c>
      <c r="D33" s="195">
        <v>0</v>
      </c>
      <c r="E33" s="223">
        <f>C33+'[4]Task 2-3'!E33</f>
        <v>0</v>
      </c>
      <c r="F33" s="223">
        <f>D33+'[4]Task 2-3'!F33</f>
        <v>0</v>
      </c>
      <c r="G33" s="252">
        <v>0</v>
      </c>
      <c r="H33" s="252">
        <v>0</v>
      </c>
      <c r="I33" s="252">
        <v>0</v>
      </c>
      <c r="J33" s="147">
        <f t="shared" si="1"/>
        <v>0</v>
      </c>
      <c r="K33" s="147">
        <v>0</v>
      </c>
      <c r="L33" s="147">
        <v>0</v>
      </c>
      <c r="N33" s="203">
        <v>0</v>
      </c>
      <c r="O33" s="14">
        <f t="shared" si="0"/>
        <v>0</v>
      </c>
    </row>
    <row r="34" spans="1:15" s="15" customFormat="1" ht="12.75" customHeight="1" x14ac:dyDescent="0.4">
      <c r="A34" s="260" t="str">
        <f>'CONTRACT TOTAL'!A34:B34</f>
        <v>Position Title (Employee Classification) 17</v>
      </c>
      <c r="B34" s="260"/>
      <c r="C34" s="147">
        <v>0</v>
      </c>
      <c r="D34" s="195">
        <v>0</v>
      </c>
      <c r="E34" s="223">
        <f>C34+'[4]Task 2-3'!E34</f>
        <v>16.247</v>
      </c>
      <c r="F34" s="223">
        <f>D34+'[4]Task 2-3'!F34</f>
        <v>0</v>
      </c>
      <c r="G34" s="252">
        <v>0</v>
      </c>
      <c r="H34" s="252">
        <v>0</v>
      </c>
      <c r="I34" s="252">
        <v>0</v>
      </c>
      <c r="J34" s="147">
        <f t="shared" si="1"/>
        <v>16.247</v>
      </c>
      <c r="K34" s="147">
        <v>0</v>
      </c>
      <c r="L34" s="147">
        <v>0</v>
      </c>
      <c r="N34" s="203">
        <v>0</v>
      </c>
      <c r="O34" s="14">
        <f t="shared" si="0"/>
        <v>0</v>
      </c>
    </row>
    <row r="35" spans="1:15" s="15" customFormat="1" ht="12.75" x14ac:dyDescent="0.4">
      <c r="A35" s="260" t="str">
        <f>'CONTRACT TOTAL'!A35:B35</f>
        <v>Position Title (Employee Classification) 18</v>
      </c>
      <c r="B35" s="260"/>
      <c r="C35" s="124">
        <v>0</v>
      </c>
      <c r="D35" s="195">
        <v>0</v>
      </c>
      <c r="E35" s="223">
        <f>C35+'[4]Task 2-3'!E35</f>
        <v>66</v>
      </c>
      <c r="F35" s="223">
        <f>D35+'[4]Task 2-3'!F35</f>
        <v>124</v>
      </c>
      <c r="G35" s="252">
        <v>0</v>
      </c>
      <c r="H35" s="252">
        <v>0</v>
      </c>
      <c r="I35" s="252">
        <v>0</v>
      </c>
      <c r="J35" s="124">
        <f t="shared" si="1"/>
        <v>66</v>
      </c>
      <c r="K35" s="124">
        <v>124</v>
      </c>
      <c r="L35" s="124">
        <v>0</v>
      </c>
      <c r="N35" s="203">
        <v>0</v>
      </c>
      <c r="O35" s="13">
        <f t="shared" si="0"/>
        <v>0</v>
      </c>
    </row>
    <row r="36" spans="1:15" s="15" customFormat="1" ht="12.75" x14ac:dyDescent="0.4">
      <c r="A36" s="259" t="s">
        <v>47</v>
      </c>
      <c r="B36" s="259"/>
      <c r="C36" s="90">
        <f>SUM(C18:C35)</f>
        <v>0</v>
      </c>
      <c r="D36" s="90">
        <f>SUM(D18:D35)</f>
        <v>0</v>
      </c>
      <c r="E36" s="90">
        <f t="shared" ref="E36:L36" si="2">SUM(E18:E35)</f>
        <v>767.327</v>
      </c>
      <c r="F36" s="90">
        <f t="shared" si="2"/>
        <v>984</v>
      </c>
      <c r="G36" s="189">
        <f t="shared" si="2"/>
        <v>0</v>
      </c>
      <c r="H36" s="189">
        <f t="shared" si="2"/>
        <v>0</v>
      </c>
      <c r="I36" s="90">
        <f t="shared" si="2"/>
        <v>0</v>
      </c>
      <c r="J36" s="90">
        <f t="shared" si="2"/>
        <v>767.327</v>
      </c>
      <c r="K36" s="90">
        <f t="shared" si="2"/>
        <v>984</v>
      </c>
      <c r="L36" s="90">
        <f t="shared" si="2"/>
        <v>0</v>
      </c>
      <c r="N36" s="199">
        <f t="shared" ref="N36" si="3">SUM(N18:N35)</f>
        <v>0</v>
      </c>
      <c r="O36" s="24">
        <f>SUM(O18:O35)</f>
        <v>0</v>
      </c>
    </row>
    <row r="37" spans="1:15" s="15" customFormat="1" ht="12.75" x14ac:dyDescent="0.4">
      <c r="A37" s="260"/>
      <c r="B37" s="260"/>
      <c r="C37" s="124"/>
      <c r="D37" s="156"/>
      <c r="E37" s="124"/>
      <c r="F37" s="124"/>
      <c r="G37" s="124"/>
      <c r="H37" s="124"/>
      <c r="I37" s="124"/>
      <c r="J37" s="124"/>
      <c r="K37" s="124"/>
      <c r="L37" s="124"/>
      <c r="N37" s="170"/>
      <c r="O37" s="14"/>
    </row>
    <row r="38" spans="1:15" s="25" customFormat="1" x14ac:dyDescent="0.4">
      <c r="A38" s="265" t="s">
        <v>48</v>
      </c>
      <c r="B38" s="265"/>
      <c r="C38" s="124"/>
      <c r="D38" s="156"/>
      <c r="E38" s="124"/>
      <c r="F38" s="124"/>
      <c r="G38" s="124"/>
      <c r="H38" s="124"/>
      <c r="I38" s="124"/>
      <c r="J38" s="124"/>
      <c r="K38" s="124"/>
      <c r="L38" s="124"/>
      <c r="N38" s="170"/>
      <c r="O38" s="14"/>
    </row>
    <row r="39" spans="1:15" s="15" customFormat="1" ht="12.75" customHeight="1" x14ac:dyDescent="0.4">
      <c r="A39" s="260" t="str">
        <f>'CONTRACT TOTAL'!A39:B39</f>
        <v>Position Title (Employee Classification) 1</v>
      </c>
      <c r="B39" s="260"/>
      <c r="C39" s="124">
        <v>0</v>
      </c>
      <c r="D39" s="156">
        <v>0</v>
      </c>
      <c r="E39" s="223">
        <f>C39+'[4]Task 2-3'!E39</f>
        <v>0</v>
      </c>
      <c r="F39" s="223">
        <f>D39+'[4]Task 2-3'!F39</f>
        <v>0</v>
      </c>
      <c r="G39" s="69">
        <v>0</v>
      </c>
      <c r="H39" s="69">
        <v>0</v>
      </c>
      <c r="I39" s="69">
        <v>0</v>
      </c>
      <c r="J39" s="124">
        <f>E39+G39+H39+I39</f>
        <v>0</v>
      </c>
      <c r="K39" s="124">
        <v>0</v>
      </c>
      <c r="L39" s="124">
        <v>0</v>
      </c>
      <c r="N39" s="182">
        <v>0</v>
      </c>
      <c r="O39" s="14">
        <f t="shared" ref="O39:O56" si="4">C39-N39</f>
        <v>0</v>
      </c>
    </row>
    <row r="40" spans="1:15" s="15" customFormat="1" ht="12.75" customHeight="1" x14ac:dyDescent="0.4">
      <c r="A40" s="260" t="str">
        <f>'CONTRACT TOTAL'!A40:B40</f>
        <v>Position Title (Employee Classification) 2</v>
      </c>
      <c r="B40" s="260"/>
      <c r="C40" s="124">
        <v>0</v>
      </c>
      <c r="D40" s="156">
        <v>0</v>
      </c>
      <c r="E40" s="223">
        <f>C40+'[4]Task 2-3'!E40</f>
        <v>0</v>
      </c>
      <c r="F40" s="223">
        <f>D40+'[4]Task 2-3'!F40</f>
        <v>0</v>
      </c>
      <c r="G40" s="69">
        <v>0</v>
      </c>
      <c r="H40" s="69">
        <v>0</v>
      </c>
      <c r="I40" s="69">
        <v>0</v>
      </c>
      <c r="J40" s="124">
        <f t="shared" ref="J40:J56" si="5">E40+G40+H40+I40</f>
        <v>0</v>
      </c>
      <c r="K40" s="124">
        <v>0</v>
      </c>
      <c r="L40" s="124">
        <v>0</v>
      </c>
      <c r="N40" s="182">
        <v>0</v>
      </c>
      <c r="O40" s="14">
        <f t="shared" si="4"/>
        <v>0</v>
      </c>
    </row>
    <row r="41" spans="1:15" s="15" customFormat="1" ht="12.75" customHeight="1" x14ac:dyDescent="0.4">
      <c r="A41" s="260" t="str">
        <f>'CONTRACT TOTAL'!A41:B41</f>
        <v>Position Title (Employee Classification) 3</v>
      </c>
      <c r="B41" s="260"/>
      <c r="C41" s="124">
        <v>0</v>
      </c>
      <c r="D41" s="156">
        <v>0</v>
      </c>
      <c r="E41" s="223">
        <f>C41+'[4]Task 2-3'!E41</f>
        <v>0</v>
      </c>
      <c r="F41" s="223">
        <f>D41+'[4]Task 2-3'!F41</f>
        <v>0</v>
      </c>
      <c r="G41" s="69">
        <v>0</v>
      </c>
      <c r="H41" s="69">
        <v>0</v>
      </c>
      <c r="I41" s="69">
        <v>0</v>
      </c>
      <c r="J41" s="124">
        <f t="shared" si="5"/>
        <v>0</v>
      </c>
      <c r="K41" s="124">
        <v>0</v>
      </c>
      <c r="L41" s="124">
        <v>0</v>
      </c>
      <c r="N41" s="182">
        <v>0</v>
      </c>
      <c r="O41" s="14">
        <f t="shared" si="4"/>
        <v>0</v>
      </c>
    </row>
    <row r="42" spans="1:15" s="15" customFormat="1" ht="12.75" x14ac:dyDescent="0.4">
      <c r="A42" s="260" t="str">
        <f>'CONTRACT TOTAL'!A42:B42</f>
        <v>Position Title (Employee Classification) 4</v>
      </c>
      <c r="B42" s="260"/>
      <c r="C42" s="124">
        <v>0</v>
      </c>
      <c r="D42" s="156">
        <v>0</v>
      </c>
      <c r="E42" s="223">
        <f>C42+'[4]Task 2-3'!E42</f>
        <v>0</v>
      </c>
      <c r="F42" s="223">
        <f>D42+'[4]Task 2-3'!F42</f>
        <v>0</v>
      </c>
      <c r="G42" s="69">
        <v>0</v>
      </c>
      <c r="H42" s="69">
        <v>0</v>
      </c>
      <c r="I42" s="69">
        <v>0</v>
      </c>
      <c r="J42" s="124">
        <f t="shared" si="5"/>
        <v>0</v>
      </c>
      <c r="K42" s="124">
        <v>0</v>
      </c>
      <c r="L42" s="124">
        <v>0</v>
      </c>
      <c r="N42" s="182">
        <v>0</v>
      </c>
      <c r="O42" s="14">
        <f t="shared" si="4"/>
        <v>0</v>
      </c>
    </row>
    <row r="43" spans="1:15" s="15" customFormat="1" ht="12.75" customHeight="1" x14ac:dyDescent="0.4">
      <c r="A43" s="260" t="str">
        <f>'CONTRACT TOTAL'!A43:B43</f>
        <v>Position Title (Employee Classification) 5</v>
      </c>
      <c r="B43" s="260"/>
      <c r="C43" s="124">
        <v>0</v>
      </c>
      <c r="D43" s="156">
        <v>0</v>
      </c>
      <c r="E43" s="223">
        <f>C43+'[4]Task 2-3'!E43</f>
        <v>2</v>
      </c>
      <c r="F43" s="223">
        <f>D43+'[4]Task 2-3'!F43</f>
        <v>100</v>
      </c>
      <c r="G43" s="69">
        <v>0</v>
      </c>
      <c r="H43" s="69">
        <v>0</v>
      </c>
      <c r="I43" s="69">
        <v>0</v>
      </c>
      <c r="J43" s="124">
        <f t="shared" si="5"/>
        <v>2</v>
      </c>
      <c r="K43" s="124">
        <v>100</v>
      </c>
      <c r="L43" s="124">
        <v>0</v>
      </c>
      <c r="N43" s="182">
        <v>0</v>
      </c>
      <c r="O43" s="14">
        <f t="shared" si="4"/>
        <v>0</v>
      </c>
    </row>
    <row r="44" spans="1:15" s="15" customFormat="1" ht="12.75" customHeight="1" x14ac:dyDescent="0.4">
      <c r="A44" s="260" t="str">
        <f>'CONTRACT TOTAL'!A44:B44</f>
        <v>Position Title (Employee Classification) 6</v>
      </c>
      <c r="B44" s="260"/>
      <c r="C44" s="124">
        <v>0</v>
      </c>
      <c r="D44" s="156">
        <v>0</v>
      </c>
      <c r="E44" s="223">
        <f>C44+'[4]Task 2-3'!E44</f>
        <v>5.5</v>
      </c>
      <c r="F44" s="223">
        <f>D44+'[4]Task 2-3'!F44</f>
        <v>100</v>
      </c>
      <c r="G44" s="69">
        <v>0</v>
      </c>
      <c r="H44" s="69">
        <v>0</v>
      </c>
      <c r="I44" s="69">
        <v>0</v>
      </c>
      <c r="J44" s="124">
        <f t="shared" si="5"/>
        <v>5.5</v>
      </c>
      <c r="K44" s="124">
        <v>100</v>
      </c>
      <c r="L44" s="124">
        <v>0</v>
      </c>
      <c r="N44" s="182">
        <v>0</v>
      </c>
      <c r="O44" s="14">
        <f t="shared" si="4"/>
        <v>0</v>
      </c>
    </row>
    <row r="45" spans="1:15" s="15" customFormat="1" ht="12.75" x14ac:dyDescent="0.4">
      <c r="A45" s="260" t="str">
        <f>'CONTRACT TOTAL'!A45:B45</f>
        <v>Position Title (Employee Classification) 7</v>
      </c>
      <c r="B45" s="260"/>
      <c r="C45" s="124">
        <v>0</v>
      </c>
      <c r="D45" s="156">
        <v>0</v>
      </c>
      <c r="E45" s="223">
        <f>C45+'[4]Task 2-3'!E45</f>
        <v>0</v>
      </c>
      <c r="F45" s="223">
        <f>D45+'[4]Task 2-3'!F45</f>
        <v>0</v>
      </c>
      <c r="G45" s="69">
        <v>0</v>
      </c>
      <c r="H45" s="69">
        <v>0</v>
      </c>
      <c r="I45" s="69">
        <v>0</v>
      </c>
      <c r="J45" s="124">
        <f t="shared" si="5"/>
        <v>0</v>
      </c>
      <c r="K45" s="124">
        <v>0</v>
      </c>
      <c r="L45" s="124">
        <v>0</v>
      </c>
      <c r="N45" s="182">
        <v>0</v>
      </c>
      <c r="O45" s="14">
        <f t="shared" si="4"/>
        <v>0</v>
      </c>
    </row>
    <row r="46" spans="1:15" s="15" customFormat="1" ht="12.75" customHeight="1" x14ac:dyDescent="0.4">
      <c r="A46" s="260" t="str">
        <f>'CONTRACT TOTAL'!A46:B46</f>
        <v>Position Title (Employee Classification) 8</v>
      </c>
      <c r="B46" s="260"/>
      <c r="C46" s="124">
        <v>0</v>
      </c>
      <c r="D46" s="156">
        <v>0</v>
      </c>
      <c r="E46" s="223">
        <f>C46+'[4]Task 2-3'!E46</f>
        <v>0</v>
      </c>
      <c r="F46" s="223">
        <f>D46+'[4]Task 2-3'!F46</f>
        <v>0</v>
      </c>
      <c r="G46" s="69">
        <v>0</v>
      </c>
      <c r="H46" s="69">
        <v>0</v>
      </c>
      <c r="I46" s="69">
        <v>0</v>
      </c>
      <c r="J46" s="124">
        <f t="shared" si="5"/>
        <v>0</v>
      </c>
      <c r="K46" s="124">
        <v>0</v>
      </c>
      <c r="L46" s="124">
        <v>0</v>
      </c>
      <c r="N46" s="182">
        <v>0</v>
      </c>
      <c r="O46" s="14">
        <f t="shared" si="4"/>
        <v>0</v>
      </c>
    </row>
    <row r="47" spans="1:15" s="15" customFormat="1" ht="12.75" customHeight="1" x14ac:dyDescent="0.4">
      <c r="A47" s="260" t="str">
        <f>'CONTRACT TOTAL'!A47:B47</f>
        <v>Position Title (Employee Classification) 9</v>
      </c>
      <c r="B47" s="260"/>
      <c r="C47" s="124">
        <v>0</v>
      </c>
      <c r="D47" s="156">
        <v>0</v>
      </c>
      <c r="E47" s="223">
        <f>C47+'[4]Task 2-3'!E47</f>
        <v>0</v>
      </c>
      <c r="F47" s="223">
        <f>D47+'[4]Task 2-3'!F47</f>
        <v>0</v>
      </c>
      <c r="G47" s="69">
        <v>0</v>
      </c>
      <c r="H47" s="69">
        <v>0</v>
      </c>
      <c r="I47" s="69">
        <v>0</v>
      </c>
      <c r="J47" s="124">
        <f t="shared" si="5"/>
        <v>0</v>
      </c>
      <c r="K47" s="124">
        <v>0</v>
      </c>
      <c r="L47" s="124">
        <v>0</v>
      </c>
      <c r="N47" s="182">
        <v>0</v>
      </c>
      <c r="O47" s="14">
        <f t="shared" si="4"/>
        <v>0</v>
      </c>
    </row>
    <row r="48" spans="1:15" s="15" customFormat="1" ht="12.75" customHeight="1" x14ac:dyDescent="0.4">
      <c r="A48" s="260" t="str">
        <f>'CONTRACT TOTAL'!A48:B48</f>
        <v>Position Title (Employee Classification) 10</v>
      </c>
      <c r="B48" s="260"/>
      <c r="C48" s="124">
        <v>0</v>
      </c>
      <c r="D48" s="156">
        <v>0</v>
      </c>
      <c r="E48" s="223">
        <f>C48+'[4]Task 2-3'!E48</f>
        <v>39.75</v>
      </c>
      <c r="F48" s="223">
        <f>D48+'[4]Task 2-3'!F48</f>
        <v>23</v>
      </c>
      <c r="G48" s="69">
        <v>0</v>
      </c>
      <c r="H48" s="69">
        <v>0</v>
      </c>
      <c r="I48" s="69">
        <f>0</f>
        <v>0</v>
      </c>
      <c r="J48" s="124">
        <f t="shared" si="5"/>
        <v>39.75</v>
      </c>
      <c r="K48" s="124">
        <v>23</v>
      </c>
      <c r="L48" s="124">
        <v>0</v>
      </c>
      <c r="N48" s="182">
        <v>0</v>
      </c>
      <c r="O48" s="14">
        <f t="shared" si="4"/>
        <v>0</v>
      </c>
    </row>
    <row r="49" spans="1:15" s="15" customFormat="1" ht="12.75" customHeight="1" x14ac:dyDescent="0.4">
      <c r="A49" s="260" t="str">
        <f>'CONTRACT TOTAL'!A49:B49</f>
        <v>Position Title (Employee Classification) 11</v>
      </c>
      <c r="B49" s="260"/>
      <c r="C49" s="124">
        <v>0</v>
      </c>
      <c r="D49" s="156">
        <v>0</v>
      </c>
      <c r="E49" s="223">
        <f>C49+'[4]Task 2-3'!E49</f>
        <v>8.66</v>
      </c>
      <c r="F49" s="223">
        <f>D49+'[4]Task 2-3'!F49</f>
        <v>0</v>
      </c>
      <c r="G49" s="69">
        <v>0</v>
      </c>
      <c r="H49" s="69">
        <v>0</v>
      </c>
      <c r="I49" s="69">
        <v>0</v>
      </c>
      <c r="J49" s="124">
        <f t="shared" si="5"/>
        <v>8.66</v>
      </c>
      <c r="K49" s="124">
        <v>0</v>
      </c>
      <c r="L49" s="124">
        <v>0</v>
      </c>
      <c r="N49" s="182">
        <v>0</v>
      </c>
      <c r="O49" s="14">
        <f t="shared" si="4"/>
        <v>0</v>
      </c>
    </row>
    <row r="50" spans="1:15" s="15" customFormat="1" ht="12.75" customHeight="1" x14ac:dyDescent="0.4">
      <c r="A50" s="260" t="str">
        <f>'CONTRACT TOTAL'!A50:B50</f>
        <v>Position Title (Employee Classification) 12</v>
      </c>
      <c r="B50" s="260"/>
      <c r="C50" s="124">
        <v>0</v>
      </c>
      <c r="D50" s="156">
        <v>0</v>
      </c>
      <c r="E50" s="223">
        <f>C50+'[4]Task 2-3'!E50</f>
        <v>0</v>
      </c>
      <c r="F50" s="223">
        <f>D50+'[4]Task 2-3'!F50</f>
        <v>0</v>
      </c>
      <c r="G50" s="69">
        <v>0</v>
      </c>
      <c r="H50" s="69">
        <v>0</v>
      </c>
      <c r="I50" s="69">
        <v>0</v>
      </c>
      <c r="J50" s="124">
        <f t="shared" si="5"/>
        <v>0</v>
      </c>
      <c r="K50" s="124">
        <v>0</v>
      </c>
      <c r="L50" s="124">
        <v>0</v>
      </c>
      <c r="N50" s="182">
        <v>0</v>
      </c>
      <c r="O50" s="14">
        <f t="shared" si="4"/>
        <v>0</v>
      </c>
    </row>
    <row r="51" spans="1:15" s="15" customFormat="1" ht="12.75" customHeight="1" x14ac:dyDescent="0.4">
      <c r="A51" s="260" t="str">
        <f>'CONTRACT TOTAL'!A51:B51</f>
        <v>Position Title (Employee Classification) 13</v>
      </c>
      <c r="B51" s="260"/>
      <c r="C51" s="124">
        <v>0</v>
      </c>
      <c r="D51" s="156">
        <v>0</v>
      </c>
      <c r="E51" s="223">
        <f>C51+'[4]Task 2-3'!E51</f>
        <v>0</v>
      </c>
      <c r="F51" s="223">
        <f>D51+'[4]Task 2-3'!F51</f>
        <v>0</v>
      </c>
      <c r="G51" s="69">
        <v>0</v>
      </c>
      <c r="H51" s="69">
        <v>0</v>
      </c>
      <c r="I51" s="69">
        <v>0</v>
      </c>
      <c r="J51" s="124">
        <f t="shared" si="5"/>
        <v>0</v>
      </c>
      <c r="K51" s="124">
        <v>0</v>
      </c>
      <c r="L51" s="124">
        <v>0</v>
      </c>
      <c r="N51" s="182">
        <v>0</v>
      </c>
      <c r="O51" s="14">
        <f t="shared" si="4"/>
        <v>0</v>
      </c>
    </row>
    <row r="52" spans="1:15" s="15" customFormat="1" ht="12.75" customHeight="1" x14ac:dyDescent="0.4">
      <c r="A52" s="260" t="str">
        <f>'CONTRACT TOTAL'!A52:B52</f>
        <v>Position Title (Employee Classification) 14</v>
      </c>
      <c r="B52" s="260"/>
      <c r="C52" s="134">
        <v>0</v>
      </c>
      <c r="D52" s="156">
        <v>0</v>
      </c>
      <c r="E52" s="223">
        <f>C52+'[4]Task 2-3'!E52</f>
        <v>0</v>
      </c>
      <c r="F52" s="223">
        <f>D52+'[4]Task 2-3'!F52</f>
        <v>0</v>
      </c>
      <c r="G52" s="69">
        <v>0</v>
      </c>
      <c r="H52" s="69">
        <v>0</v>
      </c>
      <c r="I52" s="69">
        <v>0</v>
      </c>
      <c r="J52" s="134">
        <f t="shared" si="5"/>
        <v>0</v>
      </c>
      <c r="K52" s="134">
        <v>0</v>
      </c>
      <c r="L52" s="134">
        <v>0</v>
      </c>
      <c r="N52" s="182">
        <v>0</v>
      </c>
      <c r="O52" s="14">
        <f t="shared" si="4"/>
        <v>0</v>
      </c>
    </row>
    <row r="53" spans="1:15" s="15" customFormat="1" ht="12.75" customHeight="1" x14ac:dyDescent="0.4">
      <c r="A53" s="260" t="str">
        <f>'CONTRACT TOTAL'!A53:B53</f>
        <v>Position Title (Employee Classification) 15</v>
      </c>
      <c r="B53" s="260"/>
      <c r="C53" s="134">
        <v>0</v>
      </c>
      <c r="D53" s="156">
        <v>0</v>
      </c>
      <c r="E53" s="223">
        <f>C53+'[4]Task 2-3'!E53</f>
        <v>0</v>
      </c>
      <c r="F53" s="223">
        <f>D53+'[4]Task 2-3'!F53</f>
        <v>0</v>
      </c>
      <c r="G53" s="69">
        <v>0</v>
      </c>
      <c r="H53" s="69">
        <v>0</v>
      </c>
      <c r="I53" s="69">
        <v>0</v>
      </c>
      <c r="J53" s="134">
        <f t="shared" si="5"/>
        <v>0</v>
      </c>
      <c r="K53" s="134">
        <v>0</v>
      </c>
      <c r="L53" s="134">
        <v>0</v>
      </c>
      <c r="N53" s="182">
        <v>0</v>
      </c>
      <c r="O53" s="14">
        <f t="shared" si="4"/>
        <v>0</v>
      </c>
    </row>
    <row r="54" spans="1:15" s="15" customFormat="1" ht="12.75" customHeight="1" x14ac:dyDescent="0.4">
      <c r="A54" s="260" t="str">
        <f>'CONTRACT TOTAL'!A54:B54</f>
        <v>Position Title (Employee Classification) 16</v>
      </c>
      <c r="B54" s="260"/>
      <c r="C54" s="147">
        <v>0</v>
      </c>
      <c r="D54" s="156">
        <v>0</v>
      </c>
      <c r="E54" s="223">
        <f>C54+'[4]Task 2-3'!E54</f>
        <v>0</v>
      </c>
      <c r="F54" s="223">
        <f>D54+'[4]Task 2-3'!F54</f>
        <v>0</v>
      </c>
      <c r="G54" s="69">
        <v>0</v>
      </c>
      <c r="H54" s="69">
        <v>0</v>
      </c>
      <c r="I54" s="69">
        <v>0</v>
      </c>
      <c r="J54" s="147">
        <f t="shared" si="5"/>
        <v>0</v>
      </c>
      <c r="K54" s="147">
        <v>0</v>
      </c>
      <c r="L54" s="147">
        <v>0</v>
      </c>
      <c r="N54" s="182">
        <v>0</v>
      </c>
      <c r="O54" s="13">
        <f t="shared" si="4"/>
        <v>0</v>
      </c>
    </row>
    <row r="55" spans="1:15" s="15" customFormat="1" ht="12.75" customHeight="1" x14ac:dyDescent="0.4">
      <c r="A55" s="260" t="str">
        <f>'CONTRACT TOTAL'!A55:B55</f>
        <v>Position Title (Employee Classification) 17</v>
      </c>
      <c r="B55" s="260"/>
      <c r="C55" s="147">
        <v>0</v>
      </c>
      <c r="D55" s="156">
        <v>0</v>
      </c>
      <c r="E55" s="223">
        <f>C55+'[4]Task 2-3'!E55</f>
        <v>0</v>
      </c>
      <c r="F55" s="223">
        <f>D55+'[4]Task 2-3'!F55</f>
        <v>0</v>
      </c>
      <c r="G55" s="69">
        <v>0</v>
      </c>
      <c r="H55" s="69">
        <v>0</v>
      </c>
      <c r="I55" s="69">
        <v>0</v>
      </c>
      <c r="J55" s="147">
        <f t="shared" si="5"/>
        <v>0</v>
      </c>
      <c r="K55" s="147">
        <v>0</v>
      </c>
      <c r="L55" s="147">
        <v>0</v>
      </c>
      <c r="N55" s="182">
        <v>0</v>
      </c>
      <c r="O55" s="13">
        <f t="shared" si="4"/>
        <v>0</v>
      </c>
    </row>
    <row r="56" spans="1:15" s="15" customFormat="1" ht="12.75" x14ac:dyDescent="0.4">
      <c r="A56" s="260" t="str">
        <f>'CONTRACT TOTAL'!A56:B56</f>
        <v>Position Title (Employee Classification) 18</v>
      </c>
      <c r="B56" s="260"/>
      <c r="C56" s="124">
        <v>0</v>
      </c>
      <c r="D56" s="156">
        <v>0</v>
      </c>
      <c r="E56" s="223">
        <f>C56+'[4]Task 2-3'!E56</f>
        <v>8</v>
      </c>
      <c r="F56" s="223">
        <f>D56+'[4]Task 2-3'!F56</f>
        <v>23</v>
      </c>
      <c r="G56" s="69">
        <v>0</v>
      </c>
      <c r="H56" s="69">
        <v>0</v>
      </c>
      <c r="I56" s="69">
        <v>0</v>
      </c>
      <c r="J56" s="124">
        <f t="shared" si="5"/>
        <v>8</v>
      </c>
      <c r="K56" s="124">
        <v>23</v>
      </c>
      <c r="L56" s="124">
        <v>0</v>
      </c>
      <c r="N56" s="182">
        <v>0</v>
      </c>
      <c r="O56" s="13">
        <f t="shared" si="4"/>
        <v>0</v>
      </c>
    </row>
    <row r="57" spans="1:15" s="15" customFormat="1" ht="12.75" x14ac:dyDescent="0.4">
      <c r="A57" s="259" t="s">
        <v>47</v>
      </c>
      <c r="B57" s="259"/>
      <c r="C57" s="90">
        <f>SUM(C39:C56)</f>
        <v>0</v>
      </c>
      <c r="D57" s="90">
        <f>SUM(D39:D56)</f>
        <v>0</v>
      </c>
      <c r="E57" s="90">
        <f t="shared" ref="E57:L57" si="6">SUM(E39:E56)</f>
        <v>63.91</v>
      </c>
      <c r="F57" s="90">
        <f t="shared" si="6"/>
        <v>246</v>
      </c>
      <c r="G57" s="189">
        <f t="shared" si="6"/>
        <v>0</v>
      </c>
      <c r="H57" s="189">
        <f t="shared" si="6"/>
        <v>0</v>
      </c>
      <c r="I57" s="189">
        <f t="shared" si="6"/>
        <v>0</v>
      </c>
      <c r="J57" s="90">
        <f t="shared" si="6"/>
        <v>63.91</v>
      </c>
      <c r="K57" s="90">
        <f t="shared" si="6"/>
        <v>246</v>
      </c>
      <c r="L57" s="90">
        <f t="shared" si="6"/>
        <v>0</v>
      </c>
      <c r="N57" s="199">
        <f t="shared" ref="N57" si="7">SUM(N39:N56)</f>
        <v>0</v>
      </c>
      <c r="O57" s="24">
        <f>SUM(O39:O56)</f>
        <v>0</v>
      </c>
    </row>
    <row r="58" spans="1:15" s="15" customFormat="1" ht="12.75" x14ac:dyDescent="0.4">
      <c r="A58" s="260"/>
      <c r="B58" s="260"/>
      <c r="C58" s="124"/>
      <c r="D58" s="156"/>
      <c r="E58" s="124"/>
      <c r="F58" s="124"/>
      <c r="G58" s="124"/>
      <c r="H58" s="124"/>
      <c r="I58" s="124"/>
      <c r="J58" s="124"/>
      <c r="K58" s="124"/>
      <c r="L58" s="124"/>
      <c r="N58" s="170"/>
      <c r="O58" s="14"/>
    </row>
    <row r="59" spans="1:15" s="15" customFormat="1" x14ac:dyDescent="0.4">
      <c r="A59" s="265" t="s">
        <v>49</v>
      </c>
      <c r="B59" s="265"/>
      <c r="C59" s="124"/>
      <c r="D59" s="156"/>
      <c r="E59" s="124"/>
      <c r="F59" s="124"/>
      <c r="G59" s="124"/>
      <c r="H59" s="124"/>
      <c r="I59" s="124"/>
      <c r="J59" s="124"/>
      <c r="K59" s="124"/>
      <c r="L59" s="124"/>
      <c r="N59" s="170"/>
      <c r="O59" s="14"/>
    </row>
    <row r="60" spans="1:15" s="15" customFormat="1" ht="12.75" customHeight="1" x14ac:dyDescent="0.4">
      <c r="A60" s="260" t="str">
        <f>'CONTRACT TOTAL'!A60:B60</f>
        <v>Position Title (Employee Classification) 1</v>
      </c>
      <c r="B60" s="260"/>
      <c r="C60" s="83">
        <v>0</v>
      </c>
      <c r="D60" s="83">
        <v>0</v>
      </c>
      <c r="E60" s="219">
        <f>C60+'[4]Task 2-3'!E60</f>
        <v>0</v>
      </c>
      <c r="F60" s="219">
        <f>D60+'[4]Task 2-3'!F60</f>
        <v>4346</v>
      </c>
      <c r="G60" s="241">
        <v>0</v>
      </c>
      <c r="H60" s="241">
        <v>0</v>
      </c>
      <c r="I60" s="241">
        <v>0</v>
      </c>
      <c r="J60" s="83">
        <f t="shared" ref="J60:J77" si="8">E60+G60+H60+I60</f>
        <v>0</v>
      </c>
      <c r="K60" s="83">
        <v>0</v>
      </c>
      <c r="L60" s="83">
        <v>0</v>
      </c>
      <c r="N60" s="204">
        <v>0</v>
      </c>
      <c r="O60" s="18">
        <f t="shared" ref="O60:O77" si="9">C60-N60</f>
        <v>0</v>
      </c>
    </row>
    <row r="61" spans="1:15" s="15" customFormat="1" ht="12.75" customHeight="1" x14ac:dyDescent="0.4">
      <c r="A61" s="260" t="str">
        <f>'CONTRACT TOTAL'!A61:B61</f>
        <v>Position Title (Employee Classification) 2</v>
      </c>
      <c r="B61" s="260"/>
      <c r="C61" s="83">
        <v>0</v>
      </c>
      <c r="D61" s="83">
        <v>0</v>
      </c>
      <c r="E61" s="219">
        <f>C61+'[4]Task 2-3'!E61</f>
        <v>0</v>
      </c>
      <c r="F61" s="219">
        <f>D61+'[4]Task 2-3'!F61</f>
        <v>3008</v>
      </c>
      <c r="G61" s="241">
        <v>0</v>
      </c>
      <c r="H61" s="241">
        <v>0</v>
      </c>
      <c r="I61" s="241">
        <v>0</v>
      </c>
      <c r="J61" s="83">
        <f t="shared" si="8"/>
        <v>0</v>
      </c>
      <c r="K61" s="83">
        <v>0</v>
      </c>
      <c r="L61" s="83">
        <v>0</v>
      </c>
      <c r="N61" s="204">
        <v>0</v>
      </c>
      <c r="O61" s="18">
        <f t="shared" si="9"/>
        <v>0</v>
      </c>
    </row>
    <row r="62" spans="1:15" s="15" customFormat="1" ht="12.75" customHeight="1" x14ac:dyDescent="0.4">
      <c r="A62" s="260" t="str">
        <f>'CONTRACT TOTAL'!A62:B62</f>
        <v>Position Title (Employee Classification) 3</v>
      </c>
      <c r="B62" s="260"/>
      <c r="C62" s="83">
        <v>0</v>
      </c>
      <c r="D62" s="83">
        <v>0</v>
      </c>
      <c r="E62" s="219">
        <f>C62+'[4]Task 2-3'!E62</f>
        <v>0</v>
      </c>
      <c r="F62" s="219">
        <f>D62+'[4]Task 2-3'!F62</f>
        <v>2722</v>
      </c>
      <c r="G62" s="241">
        <v>0</v>
      </c>
      <c r="H62" s="241">
        <v>0</v>
      </c>
      <c r="I62" s="241">
        <v>0</v>
      </c>
      <c r="J62" s="83">
        <f t="shared" si="8"/>
        <v>0</v>
      </c>
      <c r="K62" s="83">
        <v>0</v>
      </c>
      <c r="L62" s="83">
        <v>0</v>
      </c>
      <c r="N62" s="204">
        <v>0</v>
      </c>
      <c r="O62" s="18">
        <f t="shared" si="9"/>
        <v>0</v>
      </c>
    </row>
    <row r="63" spans="1:15" s="15" customFormat="1" ht="12.75" x14ac:dyDescent="0.4">
      <c r="A63" s="260" t="str">
        <f>'CONTRACT TOTAL'!A63:B63</f>
        <v>Position Title (Employee Classification) 4</v>
      </c>
      <c r="B63" s="260"/>
      <c r="C63" s="83">
        <v>0</v>
      </c>
      <c r="D63" s="83">
        <v>0</v>
      </c>
      <c r="E63" s="219">
        <f>C63+'[4]Task 2-3'!E63</f>
        <v>3283.96</v>
      </c>
      <c r="F63" s="219">
        <f>D63+'[4]Task 2-3'!F63</f>
        <v>2643</v>
      </c>
      <c r="G63" s="241">
        <v>0</v>
      </c>
      <c r="H63" s="241">
        <v>0</v>
      </c>
      <c r="I63" s="241">
        <v>0</v>
      </c>
      <c r="J63" s="83">
        <f t="shared" si="8"/>
        <v>3283.96</v>
      </c>
      <c r="K63" s="83">
        <v>3283.96</v>
      </c>
      <c r="L63" s="83">
        <v>0</v>
      </c>
      <c r="N63" s="204">
        <v>0</v>
      </c>
      <c r="O63" s="18">
        <f t="shared" si="9"/>
        <v>0</v>
      </c>
    </row>
    <row r="64" spans="1:15" s="15" customFormat="1" ht="12.75" customHeight="1" x14ac:dyDescent="0.4">
      <c r="A64" s="260" t="str">
        <f>'CONTRACT TOTAL'!A64:B64</f>
        <v>Position Title (Employee Classification) 5</v>
      </c>
      <c r="B64" s="260"/>
      <c r="C64" s="83">
        <v>0</v>
      </c>
      <c r="D64" s="83">
        <v>0</v>
      </c>
      <c r="E64" s="219">
        <f>C64+'[4]Task 2-3'!E64</f>
        <v>142.5</v>
      </c>
      <c r="F64" s="219">
        <f>D64+'[4]Task 2-3'!F64</f>
        <v>0</v>
      </c>
      <c r="G64" s="241">
        <v>0</v>
      </c>
      <c r="H64" s="241">
        <v>0</v>
      </c>
      <c r="I64" s="241">
        <v>0</v>
      </c>
      <c r="J64" s="83">
        <f t="shared" si="8"/>
        <v>142.5</v>
      </c>
      <c r="K64" s="83">
        <v>142.5</v>
      </c>
      <c r="L64" s="83">
        <v>0</v>
      </c>
      <c r="N64" s="204">
        <v>0</v>
      </c>
      <c r="O64" s="18">
        <f t="shared" si="9"/>
        <v>0</v>
      </c>
    </row>
    <row r="65" spans="1:16" s="15" customFormat="1" ht="12.75" customHeight="1" x14ac:dyDescent="0.4">
      <c r="A65" s="260" t="str">
        <f>'CONTRACT TOTAL'!A65:B65</f>
        <v>Position Title (Employee Classification) 6</v>
      </c>
      <c r="B65" s="260"/>
      <c r="C65" s="83">
        <v>0</v>
      </c>
      <c r="D65" s="83">
        <v>0</v>
      </c>
      <c r="E65" s="219">
        <f>C65+'[4]Task 2-3'!E65</f>
        <v>49.66</v>
      </c>
      <c r="F65" s="219">
        <f>D65+'[4]Task 2-3'!F65</f>
        <v>0</v>
      </c>
      <c r="G65" s="241">
        <v>0</v>
      </c>
      <c r="H65" s="241">
        <v>0</v>
      </c>
      <c r="I65" s="241">
        <v>0</v>
      </c>
      <c r="J65" s="83">
        <f t="shared" si="8"/>
        <v>49.66</v>
      </c>
      <c r="K65" s="83">
        <v>49.66</v>
      </c>
      <c r="L65" s="83">
        <v>0</v>
      </c>
      <c r="N65" s="204">
        <v>0</v>
      </c>
      <c r="O65" s="18">
        <f t="shared" si="9"/>
        <v>0</v>
      </c>
      <c r="P65" s="30"/>
    </row>
    <row r="66" spans="1:16" s="15" customFormat="1" ht="12.75" x14ac:dyDescent="0.4">
      <c r="A66" s="260" t="str">
        <f>'CONTRACT TOTAL'!A66:B66</f>
        <v>Position Title (Employee Classification) 7</v>
      </c>
      <c r="B66" s="260"/>
      <c r="C66" s="83">
        <v>0</v>
      </c>
      <c r="D66" s="83">
        <v>0</v>
      </c>
      <c r="E66" s="219">
        <f>C66+'[4]Task 2-3'!E66</f>
        <v>0</v>
      </c>
      <c r="F66" s="219">
        <f>D66+'[4]Task 2-3'!F66</f>
        <v>1252</v>
      </c>
      <c r="G66" s="241">
        <v>0</v>
      </c>
      <c r="H66" s="241">
        <v>0</v>
      </c>
      <c r="I66" s="241">
        <v>0</v>
      </c>
      <c r="J66" s="83">
        <f t="shared" si="8"/>
        <v>0</v>
      </c>
      <c r="K66" s="83">
        <v>0</v>
      </c>
      <c r="L66" s="83">
        <v>0</v>
      </c>
      <c r="N66" s="204">
        <v>0</v>
      </c>
      <c r="O66" s="18">
        <f t="shared" si="9"/>
        <v>0</v>
      </c>
      <c r="P66" s="31"/>
    </row>
    <row r="67" spans="1:16" s="15" customFormat="1" ht="12.75" customHeight="1" x14ac:dyDescent="0.4">
      <c r="A67" s="260" t="str">
        <f>'CONTRACT TOTAL'!A67:B67</f>
        <v>Position Title (Employee Classification) 8</v>
      </c>
      <c r="B67" s="260"/>
      <c r="C67" s="83">
        <v>0</v>
      </c>
      <c r="D67" s="83">
        <v>0</v>
      </c>
      <c r="E67" s="219">
        <f>C67+'[4]Task 2-3'!E67</f>
        <v>0</v>
      </c>
      <c r="F67" s="219">
        <f>D67+'[4]Task 2-3'!F67</f>
        <v>4845</v>
      </c>
      <c r="G67" s="241">
        <v>0</v>
      </c>
      <c r="H67" s="241">
        <v>0</v>
      </c>
      <c r="I67" s="241">
        <v>0</v>
      </c>
      <c r="J67" s="83">
        <f t="shared" si="8"/>
        <v>0</v>
      </c>
      <c r="K67" s="83">
        <v>0</v>
      </c>
      <c r="L67" s="83">
        <v>0</v>
      </c>
      <c r="N67" s="204">
        <v>0</v>
      </c>
      <c r="O67" s="18">
        <f t="shared" si="9"/>
        <v>0</v>
      </c>
      <c r="P67" s="29"/>
    </row>
    <row r="68" spans="1:16" s="15" customFormat="1" ht="12.75" customHeight="1" x14ac:dyDescent="0.4">
      <c r="A68" s="260" t="str">
        <f>'CONTRACT TOTAL'!A68:B68</f>
        <v>Position Title (Employee Classification) 9</v>
      </c>
      <c r="B68" s="260"/>
      <c r="C68" s="83">
        <v>0</v>
      </c>
      <c r="D68" s="83">
        <v>0</v>
      </c>
      <c r="E68" s="219">
        <f>C68+'[4]Task 2-3'!E68</f>
        <v>0</v>
      </c>
      <c r="F68" s="219">
        <f>D68+'[4]Task 2-3'!F68</f>
        <v>0</v>
      </c>
      <c r="G68" s="241">
        <v>0</v>
      </c>
      <c r="H68" s="241">
        <v>0</v>
      </c>
      <c r="I68" s="241">
        <v>0</v>
      </c>
      <c r="J68" s="83">
        <f t="shared" si="8"/>
        <v>0</v>
      </c>
      <c r="K68" s="83">
        <v>0</v>
      </c>
      <c r="L68" s="83">
        <v>0</v>
      </c>
      <c r="N68" s="204">
        <v>0</v>
      </c>
      <c r="O68" s="18">
        <f t="shared" si="9"/>
        <v>0</v>
      </c>
      <c r="P68" s="29"/>
    </row>
    <row r="69" spans="1:16" s="15" customFormat="1" ht="12.75" customHeight="1" x14ac:dyDescent="0.4">
      <c r="A69" s="260" t="str">
        <f>'CONTRACT TOTAL'!A69:B69</f>
        <v>Position Title (Employee Classification) 10</v>
      </c>
      <c r="B69" s="260"/>
      <c r="C69" s="83">
        <v>0</v>
      </c>
      <c r="D69" s="83">
        <v>0</v>
      </c>
      <c r="E69" s="219">
        <f>C69+'[4]Task 2-3'!E69</f>
        <v>7909.14</v>
      </c>
      <c r="F69" s="219">
        <f>D69+'[4]Task 2-3'!F69</f>
        <v>5088</v>
      </c>
      <c r="G69" s="241">
        <v>0</v>
      </c>
      <c r="H69" s="241">
        <v>0</v>
      </c>
      <c r="I69" s="241">
        <v>0</v>
      </c>
      <c r="J69" s="83">
        <f t="shared" si="8"/>
        <v>7909.14</v>
      </c>
      <c r="K69" s="83">
        <v>7909.14</v>
      </c>
      <c r="L69" s="83">
        <v>0</v>
      </c>
      <c r="N69" s="204">
        <v>0</v>
      </c>
      <c r="O69" s="18">
        <f t="shared" si="9"/>
        <v>0</v>
      </c>
    </row>
    <row r="70" spans="1:16" s="15" customFormat="1" ht="12.75" customHeight="1" x14ac:dyDescent="0.4">
      <c r="A70" s="260" t="str">
        <f>'CONTRACT TOTAL'!A70:B70</f>
        <v>Position Title (Employee Classification) 11</v>
      </c>
      <c r="B70" s="260"/>
      <c r="C70" s="83">
        <v>0</v>
      </c>
      <c r="D70" s="83">
        <v>0</v>
      </c>
      <c r="E70" s="219">
        <f>C70+'[4]Task 2-3'!E70</f>
        <v>4680.93</v>
      </c>
      <c r="F70" s="219">
        <f>D70+'[4]Task 2-3'!F70</f>
        <v>0</v>
      </c>
      <c r="G70" s="241">
        <v>0</v>
      </c>
      <c r="H70" s="241">
        <v>0</v>
      </c>
      <c r="I70" s="241">
        <v>0</v>
      </c>
      <c r="J70" s="83">
        <f t="shared" si="8"/>
        <v>4680.93</v>
      </c>
      <c r="K70" s="83">
        <v>4680.93</v>
      </c>
      <c r="L70" s="83">
        <v>0</v>
      </c>
      <c r="N70" s="204">
        <v>0</v>
      </c>
      <c r="O70" s="18">
        <f t="shared" si="9"/>
        <v>0</v>
      </c>
    </row>
    <row r="71" spans="1:16" s="15" customFormat="1" ht="12.75" customHeight="1" x14ac:dyDescent="0.4">
      <c r="A71" s="260" t="str">
        <f>'CONTRACT TOTAL'!A71:B71</f>
        <v>Position Title (Employee Classification) 12</v>
      </c>
      <c r="B71" s="260"/>
      <c r="C71" s="83">
        <v>0</v>
      </c>
      <c r="D71" s="83">
        <v>0</v>
      </c>
      <c r="E71" s="219">
        <f>C71+'[4]Task 2-3'!E71</f>
        <v>0</v>
      </c>
      <c r="F71" s="219">
        <f>D71+'[4]Task 2-3'!F71</f>
        <v>2965</v>
      </c>
      <c r="G71" s="241">
        <v>0</v>
      </c>
      <c r="H71" s="241">
        <v>0</v>
      </c>
      <c r="I71" s="241">
        <v>0</v>
      </c>
      <c r="J71" s="83">
        <f t="shared" si="8"/>
        <v>0</v>
      </c>
      <c r="K71" s="83">
        <v>0</v>
      </c>
      <c r="L71" s="83">
        <v>0</v>
      </c>
      <c r="N71" s="204">
        <v>0</v>
      </c>
      <c r="O71" s="18">
        <f t="shared" si="9"/>
        <v>0</v>
      </c>
    </row>
    <row r="72" spans="1:16" s="15" customFormat="1" ht="12.75" customHeight="1" x14ac:dyDescent="0.4">
      <c r="A72" s="260" t="str">
        <f>'CONTRACT TOTAL'!A72:B72</f>
        <v>Position Title (Employee Classification) 13</v>
      </c>
      <c r="B72" s="260"/>
      <c r="C72" s="83">
        <v>0</v>
      </c>
      <c r="D72" s="204">
        <v>0</v>
      </c>
      <c r="E72" s="219">
        <f>C72+'[4]Task 2-3'!E72</f>
        <v>93.52</v>
      </c>
      <c r="F72" s="219">
        <f>D72+'[4]Task 2-3'!F72</f>
        <v>0</v>
      </c>
      <c r="G72" s="241">
        <v>0</v>
      </c>
      <c r="H72" s="241">
        <v>0</v>
      </c>
      <c r="I72" s="241">
        <v>0</v>
      </c>
      <c r="J72" s="83">
        <f t="shared" si="8"/>
        <v>93.52</v>
      </c>
      <c r="K72" s="83">
        <v>93.52</v>
      </c>
      <c r="L72" s="83">
        <v>0</v>
      </c>
      <c r="N72" s="204">
        <v>0</v>
      </c>
      <c r="O72" s="18">
        <f t="shared" si="9"/>
        <v>0</v>
      </c>
    </row>
    <row r="73" spans="1:16" s="15" customFormat="1" ht="12.75" customHeight="1" x14ac:dyDescent="0.4">
      <c r="A73" s="260" t="str">
        <f>'CONTRACT TOTAL'!A73:B73</f>
        <v>Position Title (Employee Classification) 14</v>
      </c>
      <c r="B73" s="260"/>
      <c r="C73" s="83">
        <v>0</v>
      </c>
      <c r="D73" s="83">
        <v>0</v>
      </c>
      <c r="E73" s="219">
        <f>C73+'[4]Task 2-3'!E73</f>
        <v>0</v>
      </c>
      <c r="F73" s="219">
        <f>D73+'[4]Task 2-3'!F73</f>
        <v>0</v>
      </c>
      <c r="G73" s="241">
        <v>0</v>
      </c>
      <c r="H73" s="241">
        <v>0</v>
      </c>
      <c r="I73" s="241">
        <v>0</v>
      </c>
      <c r="J73" s="83">
        <f t="shared" si="8"/>
        <v>0</v>
      </c>
      <c r="K73" s="83">
        <v>0</v>
      </c>
      <c r="L73" s="83">
        <v>0</v>
      </c>
      <c r="N73" s="204">
        <v>0</v>
      </c>
      <c r="O73" s="18">
        <f t="shared" si="9"/>
        <v>0</v>
      </c>
    </row>
    <row r="74" spans="1:16" s="15" customFormat="1" ht="12.75" customHeight="1" x14ac:dyDescent="0.4">
      <c r="A74" s="260" t="str">
        <f>'CONTRACT TOTAL'!A74:B74</f>
        <v>Position Title (Employee Classification) 15</v>
      </c>
      <c r="B74" s="260"/>
      <c r="C74" s="83">
        <v>0</v>
      </c>
      <c r="D74" s="83">
        <v>0</v>
      </c>
      <c r="E74" s="219">
        <f>C74+'[4]Task 2-3'!E74</f>
        <v>0</v>
      </c>
      <c r="F74" s="219">
        <f>D74+'[4]Task 2-3'!F74</f>
        <v>0</v>
      </c>
      <c r="G74" s="241">
        <v>0</v>
      </c>
      <c r="H74" s="241">
        <v>0</v>
      </c>
      <c r="I74" s="241">
        <v>0</v>
      </c>
      <c r="J74" s="83">
        <f t="shared" si="8"/>
        <v>0</v>
      </c>
      <c r="K74" s="83">
        <v>0</v>
      </c>
      <c r="L74" s="83">
        <v>0</v>
      </c>
      <c r="N74" s="204">
        <v>0</v>
      </c>
      <c r="O74" s="18">
        <f t="shared" si="9"/>
        <v>0</v>
      </c>
    </row>
    <row r="75" spans="1:16" s="15" customFormat="1" ht="12.75" customHeight="1" x14ac:dyDescent="0.4">
      <c r="A75" s="260" t="str">
        <f>'CONTRACT TOTAL'!A75:B75</f>
        <v>Position Title (Employee Classification) 16</v>
      </c>
      <c r="B75" s="260"/>
      <c r="C75" s="83">
        <v>0</v>
      </c>
      <c r="D75" s="83">
        <v>0</v>
      </c>
      <c r="E75" s="219">
        <f>C75+'[4]Task 2-3'!E75</f>
        <v>0</v>
      </c>
      <c r="F75" s="219">
        <f>D75+'[4]Task 2-3'!F75</f>
        <v>0</v>
      </c>
      <c r="G75" s="241">
        <v>0</v>
      </c>
      <c r="H75" s="241">
        <v>0</v>
      </c>
      <c r="I75" s="241">
        <v>0</v>
      </c>
      <c r="J75" s="83">
        <f t="shared" si="8"/>
        <v>0</v>
      </c>
      <c r="K75" s="83">
        <v>0</v>
      </c>
      <c r="L75" s="83">
        <v>0</v>
      </c>
      <c r="N75" s="204">
        <v>0</v>
      </c>
      <c r="O75" s="17">
        <f t="shared" si="9"/>
        <v>0</v>
      </c>
    </row>
    <row r="76" spans="1:16" s="15" customFormat="1" ht="12.75" customHeight="1" x14ac:dyDescent="0.4">
      <c r="A76" s="260" t="str">
        <f>'CONTRACT TOTAL'!A76:B76</f>
        <v>Position Title (Employee Classification) 17</v>
      </c>
      <c r="B76" s="260"/>
      <c r="C76" s="83">
        <v>0</v>
      </c>
      <c r="D76" s="83">
        <v>0</v>
      </c>
      <c r="E76" s="219">
        <f>C76+'[4]Task 2-3'!E76</f>
        <v>762.83</v>
      </c>
      <c r="F76" s="219">
        <f>D76+'[4]Task 2-3'!F76</f>
        <v>0</v>
      </c>
      <c r="G76" s="241">
        <v>0</v>
      </c>
      <c r="H76" s="241">
        <v>0</v>
      </c>
      <c r="I76" s="241">
        <v>0</v>
      </c>
      <c r="J76" s="83">
        <f t="shared" si="8"/>
        <v>762.83</v>
      </c>
      <c r="K76" s="83">
        <v>762.83</v>
      </c>
      <c r="L76" s="83">
        <v>0</v>
      </c>
      <c r="N76" s="204">
        <v>0</v>
      </c>
      <c r="O76" s="17">
        <f t="shared" si="9"/>
        <v>0</v>
      </c>
    </row>
    <row r="77" spans="1:16" s="15" customFormat="1" ht="12.75" customHeight="1" x14ac:dyDescent="0.4">
      <c r="A77" s="260" t="str">
        <f>'CONTRACT TOTAL'!A77:B77</f>
        <v>Position Title (Employee Classification) 18</v>
      </c>
      <c r="B77" s="260"/>
      <c r="C77" s="83">
        <v>0</v>
      </c>
      <c r="D77" s="83">
        <v>0</v>
      </c>
      <c r="E77" s="219">
        <f>C77+'[4]Task 2-3'!E77</f>
        <v>1710.32</v>
      </c>
      <c r="F77" s="219">
        <f>D77+'[4]Task 2-3'!F77</f>
        <v>3063</v>
      </c>
      <c r="G77" s="241">
        <v>0</v>
      </c>
      <c r="H77" s="241">
        <v>0</v>
      </c>
      <c r="I77" s="241">
        <v>0</v>
      </c>
      <c r="J77" s="83">
        <f t="shared" si="8"/>
        <v>1710.32</v>
      </c>
      <c r="K77" s="83">
        <v>1710.32</v>
      </c>
      <c r="L77" s="83">
        <v>0</v>
      </c>
      <c r="N77" s="204">
        <v>0</v>
      </c>
      <c r="O77" s="17">
        <f t="shared" si="9"/>
        <v>0</v>
      </c>
    </row>
    <row r="78" spans="1:16" s="15" customFormat="1" ht="12.75" x14ac:dyDescent="0.4">
      <c r="A78" s="259" t="s">
        <v>51</v>
      </c>
      <c r="B78" s="259"/>
      <c r="C78" s="89">
        <f>SUM(C60:C77)</f>
        <v>0</v>
      </c>
      <c r="D78" s="89">
        <f>SUM(D60:D77)</f>
        <v>0</v>
      </c>
      <c r="E78" s="89">
        <f t="shared" ref="E78:L78" si="10">SUM(E60:E77)</f>
        <v>18632.86</v>
      </c>
      <c r="F78" s="89">
        <f t="shared" si="10"/>
        <v>29932</v>
      </c>
      <c r="G78" s="188">
        <f t="shared" si="10"/>
        <v>0</v>
      </c>
      <c r="H78" s="188">
        <f t="shared" si="10"/>
        <v>0</v>
      </c>
      <c r="I78" s="89">
        <f t="shared" si="10"/>
        <v>0</v>
      </c>
      <c r="J78" s="89">
        <f t="shared" si="10"/>
        <v>18632.86</v>
      </c>
      <c r="K78" s="89">
        <f t="shared" si="10"/>
        <v>18632.86</v>
      </c>
      <c r="L78" s="89">
        <f t="shared" si="10"/>
        <v>0</v>
      </c>
      <c r="N78" s="198">
        <f t="shared" ref="N78" si="11">SUM(N60:N77)</f>
        <v>0</v>
      </c>
      <c r="O78" s="26">
        <f>SUM(O60:O77)</f>
        <v>0</v>
      </c>
    </row>
    <row r="79" spans="1:16" s="15" customFormat="1" ht="12.75" x14ac:dyDescent="0.4">
      <c r="A79" s="374"/>
      <c r="B79" s="375"/>
      <c r="C79" s="124"/>
      <c r="D79" s="156"/>
      <c r="E79" s="124"/>
      <c r="F79" s="124"/>
      <c r="G79" s="124"/>
      <c r="H79" s="124"/>
      <c r="I79" s="124"/>
      <c r="J79" s="124"/>
      <c r="K79" s="124"/>
      <c r="L79" s="124"/>
      <c r="N79" s="170"/>
      <c r="O79" s="14"/>
    </row>
    <row r="80" spans="1:16" s="15" customFormat="1" x14ac:dyDescent="0.4">
      <c r="A80" s="265" t="s">
        <v>50</v>
      </c>
      <c r="B80" s="265"/>
      <c r="C80" s="124"/>
      <c r="D80" s="156"/>
      <c r="E80" s="124"/>
      <c r="F80" s="124"/>
      <c r="G80" s="124"/>
      <c r="H80" s="124"/>
      <c r="I80" s="124"/>
      <c r="J80" s="124"/>
      <c r="K80" s="124"/>
      <c r="L80" s="124"/>
      <c r="N80" s="170"/>
      <c r="O80" s="14"/>
    </row>
    <row r="81" spans="1:15" s="15" customFormat="1" ht="12.75" customHeight="1" x14ac:dyDescent="0.4">
      <c r="A81" s="260" t="str">
        <f>'CONTRACT TOTAL'!A81:B81</f>
        <v>Position Title (Employee Classification) 1</v>
      </c>
      <c r="B81" s="260"/>
      <c r="C81" s="83">
        <v>0</v>
      </c>
      <c r="D81" s="83">
        <v>0</v>
      </c>
      <c r="E81" s="219">
        <f>C81+'[4]Task 2-3'!E81</f>
        <v>0</v>
      </c>
      <c r="F81" s="219">
        <f>D81+'[4]Task 2-3'!F81</f>
        <v>0</v>
      </c>
      <c r="G81" s="241">
        <v>0</v>
      </c>
      <c r="H81" s="241">
        <v>0</v>
      </c>
      <c r="I81" s="241">
        <v>0</v>
      </c>
      <c r="J81" s="83">
        <f t="shared" ref="J81:J98" si="12">E81+G81+H81+I81</f>
        <v>0</v>
      </c>
      <c r="K81" s="83">
        <v>0</v>
      </c>
      <c r="L81" s="83">
        <v>0</v>
      </c>
      <c r="N81" s="204">
        <v>0</v>
      </c>
      <c r="O81" s="18">
        <f t="shared" ref="O81:O98" si="13">C81-N81</f>
        <v>0</v>
      </c>
    </row>
    <row r="82" spans="1:15" s="15" customFormat="1" ht="12.75" customHeight="1" x14ac:dyDescent="0.4">
      <c r="A82" s="260" t="str">
        <f>'CONTRACT TOTAL'!A82:B82</f>
        <v>Position Title (Employee Classification) 2</v>
      </c>
      <c r="B82" s="260"/>
      <c r="C82" s="83">
        <v>0</v>
      </c>
      <c r="D82" s="83">
        <v>0</v>
      </c>
      <c r="E82" s="219">
        <f>C82+'[4]Task 2-3'!E82</f>
        <v>0</v>
      </c>
      <c r="F82" s="219">
        <f>D82+'[4]Task 2-3'!F82</f>
        <v>0</v>
      </c>
      <c r="G82" s="241">
        <v>0</v>
      </c>
      <c r="H82" s="241">
        <v>0</v>
      </c>
      <c r="I82" s="241">
        <v>0</v>
      </c>
      <c r="J82" s="83">
        <f t="shared" si="12"/>
        <v>0</v>
      </c>
      <c r="K82" s="83">
        <v>0</v>
      </c>
      <c r="L82" s="83">
        <v>0</v>
      </c>
      <c r="N82" s="204">
        <v>0</v>
      </c>
      <c r="O82" s="18">
        <f t="shared" si="13"/>
        <v>0</v>
      </c>
    </row>
    <row r="83" spans="1:15" s="15" customFormat="1" ht="12.75" customHeight="1" x14ac:dyDescent="0.4">
      <c r="A83" s="260" t="str">
        <f>'CONTRACT TOTAL'!A83:B83</f>
        <v>Position Title (Employee Classification) 3</v>
      </c>
      <c r="B83" s="260"/>
      <c r="C83" s="83">
        <v>0</v>
      </c>
      <c r="D83" s="83">
        <v>0</v>
      </c>
      <c r="E83" s="219">
        <f>C83+'[4]Task 2-3'!E83</f>
        <v>0</v>
      </c>
      <c r="F83" s="219">
        <f>D83+'[4]Task 2-3'!F83</f>
        <v>0</v>
      </c>
      <c r="G83" s="241">
        <v>0</v>
      </c>
      <c r="H83" s="241">
        <v>0</v>
      </c>
      <c r="I83" s="241">
        <v>0</v>
      </c>
      <c r="J83" s="83">
        <f t="shared" si="12"/>
        <v>0</v>
      </c>
      <c r="K83" s="83">
        <v>0</v>
      </c>
      <c r="L83" s="83">
        <v>0</v>
      </c>
      <c r="N83" s="204">
        <v>0</v>
      </c>
      <c r="O83" s="18">
        <f t="shared" si="13"/>
        <v>0</v>
      </c>
    </row>
    <row r="84" spans="1:15" s="15" customFormat="1" ht="12.75" x14ac:dyDescent="0.4">
      <c r="A84" s="260" t="str">
        <f>'CONTRACT TOTAL'!A84:B84</f>
        <v>Position Title (Employee Classification) 4</v>
      </c>
      <c r="B84" s="260"/>
      <c r="C84" s="83">
        <v>0</v>
      </c>
      <c r="D84" s="83">
        <v>0</v>
      </c>
      <c r="E84" s="219">
        <f>C84+'[4]Task 2-3'!E84</f>
        <v>0</v>
      </c>
      <c r="F84" s="219">
        <f>D84+'[4]Task 2-3'!F84</f>
        <v>0</v>
      </c>
      <c r="G84" s="241">
        <v>0</v>
      </c>
      <c r="H84" s="241">
        <v>0</v>
      </c>
      <c r="I84" s="241">
        <v>0</v>
      </c>
      <c r="J84" s="83">
        <f t="shared" si="12"/>
        <v>0</v>
      </c>
      <c r="K84" s="83">
        <v>0</v>
      </c>
      <c r="L84" s="83">
        <v>0</v>
      </c>
      <c r="N84" s="204">
        <v>0</v>
      </c>
      <c r="O84" s="18">
        <f t="shared" si="13"/>
        <v>0</v>
      </c>
    </row>
    <row r="85" spans="1:15" s="15" customFormat="1" ht="12.75" customHeight="1" x14ac:dyDescent="0.4">
      <c r="A85" s="260" t="str">
        <f>'CONTRACT TOTAL'!A85:B85</f>
        <v>Position Title (Employee Classification) 5</v>
      </c>
      <c r="B85" s="260"/>
      <c r="C85" s="83">
        <v>0</v>
      </c>
      <c r="D85" s="83">
        <v>0</v>
      </c>
      <c r="E85" s="219">
        <f>C85+'[4]Task 2-3'!E85</f>
        <v>104.35</v>
      </c>
      <c r="F85" s="219">
        <f>D85+'[4]Task 2-3'!F85</f>
        <v>5559</v>
      </c>
      <c r="G85" s="241">
        <v>0</v>
      </c>
      <c r="H85" s="241">
        <v>0</v>
      </c>
      <c r="I85" s="241">
        <v>0</v>
      </c>
      <c r="J85" s="83">
        <f t="shared" si="12"/>
        <v>104.35</v>
      </c>
      <c r="K85" s="83">
        <v>104.35</v>
      </c>
      <c r="L85" s="83">
        <v>0</v>
      </c>
      <c r="N85" s="204">
        <v>0</v>
      </c>
      <c r="O85" s="18">
        <f t="shared" si="13"/>
        <v>0</v>
      </c>
    </row>
    <row r="86" spans="1:15" s="15" customFormat="1" ht="12.75" customHeight="1" x14ac:dyDescent="0.4">
      <c r="A86" s="260" t="str">
        <f>'CONTRACT TOTAL'!A86:B86</f>
        <v>Position Title (Employee Classification) 6</v>
      </c>
      <c r="B86" s="260"/>
      <c r="C86" s="83">
        <v>0</v>
      </c>
      <c r="D86" s="83">
        <v>0</v>
      </c>
      <c r="E86" s="219">
        <f>C86+'[4]Task 2-3'!E86</f>
        <v>222.26</v>
      </c>
      <c r="F86" s="219">
        <f>D86+'[4]Task 2-3'!F86</f>
        <v>5559</v>
      </c>
      <c r="G86" s="241">
        <v>0</v>
      </c>
      <c r="H86" s="241">
        <v>0</v>
      </c>
      <c r="I86" s="241">
        <v>0</v>
      </c>
      <c r="J86" s="83">
        <f t="shared" si="12"/>
        <v>222.26</v>
      </c>
      <c r="K86" s="83">
        <v>222.26</v>
      </c>
      <c r="L86" s="83">
        <v>0</v>
      </c>
      <c r="N86" s="204">
        <v>0</v>
      </c>
      <c r="O86" s="18">
        <f t="shared" si="13"/>
        <v>0</v>
      </c>
    </row>
    <row r="87" spans="1:15" s="15" customFormat="1" ht="12.75" x14ac:dyDescent="0.4">
      <c r="A87" s="260" t="str">
        <f>'CONTRACT TOTAL'!A87:B87</f>
        <v>Position Title (Employee Classification) 7</v>
      </c>
      <c r="B87" s="260"/>
      <c r="C87" s="83">
        <v>0</v>
      </c>
      <c r="D87" s="83">
        <v>0</v>
      </c>
      <c r="E87" s="219">
        <f>C87+'[4]Task 2-3'!E87</f>
        <v>0</v>
      </c>
      <c r="F87" s="219">
        <f>D87+'[4]Task 2-3'!F87</f>
        <v>0</v>
      </c>
      <c r="G87" s="241">
        <v>0</v>
      </c>
      <c r="H87" s="241">
        <v>0</v>
      </c>
      <c r="I87" s="241">
        <v>0</v>
      </c>
      <c r="J87" s="83">
        <f t="shared" si="12"/>
        <v>0</v>
      </c>
      <c r="K87" s="83">
        <v>0</v>
      </c>
      <c r="L87" s="83">
        <v>0</v>
      </c>
      <c r="N87" s="204">
        <v>0</v>
      </c>
      <c r="O87" s="18">
        <f t="shared" si="13"/>
        <v>0</v>
      </c>
    </row>
    <row r="88" spans="1:15" s="15" customFormat="1" ht="12.75" customHeight="1" x14ac:dyDescent="0.4">
      <c r="A88" s="260" t="str">
        <f>'CONTRACT TOTAL'!A88:B88</f>
        <v>Position Title (Employee Classification) 8</v>
      </c>
      <c r="B88" s="260"/>
      <c r="C88" s="83">
        <v>0</v>
      </c>
      <c r="D88" s="83">
        <v>0</v>
      </c>
      <c r="E88" s="219">
        <f>C88+'[4]Task 2-3'!E88</f>
        <v>0</v>
      </c>
      <c r="F88" s="219">
        <f>D88+'[4]Task 2-3'!F88</f>
        <v>0</v>
      </c>
      <c r="G88" s="241">
        <v>0</v>
      </c>
      <c r="H88" s="241">
        <v>0</v>
      </c>
      <c r="I88" s="241">
        <v>0</v>
      </c>
      <c r="J88" s="83">
        <f t="shared" si="12"/>
        <v>0</v>
      </c>
      <c r="K88" s="83">
        <v>0</v>
      </c>
      <c r="L88" s="83">
        <v>0</v>
      </c>
      <c r="N88" s="204">
        <v>0</v>
      </c>
      <c r="O88" s="18">
        <f t="shared" si="13"/>
        <v>0</v>
      </c>
    </row>
    <row r="89" spans="1:15" s="15" customFormat="1" ht="12.75" customHeight="1" x14ac:dyDescent="0.4">
      <c r="A89" s="260" t="str">
        <f>'CONTRACT TOTAL'!A89:B89</f>
        <v>Position Title (Employee Classification) 9</v>
      </c>
      <c r="B89" s="260"/>
      <c r="C89" s="83">
        <v>0</v>
      </c>
      <c r="D89" s="83">
        <v>0</v>
      </c>
      <c r="E89" s="219">
        <f>C89+'[4]Task 2-3'!E89</f>
        <v>0</v>
      </c>
      <c r="F89" s="219">
        <f>D89+'[4]Task 2-3'!F89</f>
        <v>0</v>
      </c>
      <c r="G89" s="241">
        <v>0</v>
      </c>
      <c r="H89" s="241">
        <v>0</v>
      </c>
      <c r="I89" s="241">
        <v>0</v>
      </c>
      <c r="J89" s="83">
        <f t="shared" si="12"/>
        <v>0</v>
      </c>
      <c r="K89" s="83">
        <v>0</v>
      </c>
      <c r="L89" s="83">
        <v>0</v>
      </c>
      <c r="N89" s="204">
        <v>0</v>
      </c>
      <c r="O89" s="18">
        <f t="shared" si="13"/>
        <v>0</v>
      </c>
    </row>
    <row r="90" spans="1:15" s="15" customFormat="1" ht="12.75" customHeight="1" x14ac:dyDescent="0.4">
      <c r="A90" s="260" t="str">
        <f>'CONTRACT TOTAL'!A90:B90</f>
        <v>Position Title (Employee Classification) 10</v>
      </c>
      <c r="B90" s="260"/>
      <c r="C90" s="83">
        <v>0</v>
      </c>
      <c r="D90" s="83">
        <v>0</v>
      </c>
      <c r="E90" s="219">
        <f>C90+'[4]Task 2-3'!E90</f>
        <v>1429.31</v>
      </c>
      <c r="F90" s="219">
        <f>D90+'[4]Task 2-3'!F90</f>
        <v>1125</v>
      </c>
      <c r="G90" s="241">
        <v>0</v>
      </c>
      <c r="H90" s="241">
        <v>0</v>
      </c>
      <c r="I90" s="241">
        <v>0</v>
      </c>
      <c r="J90" s="83">
        <f t="shared" si="12"/>
        <v>1429.31</v>
      </c>
      <c r="K90" s="83">
        <v>1429.31</v>
      </c>
      <c r="L90" s="83">
        <v>0</v>
      </c>
      <c r="N90" s="204">
        <v>0</v>
      </c>
      <c r="O90" s="18">
        <f t="shared" si="13"/>
        <v>0</v>
      </c>
    </row>
    <row r="91" spans="1:15" s="15" customFormat="1" ht="12.75" customHeight="1" x14ac:dyDescent="0.4">
      <c r="A91" s="260" t="str">
        <f>'CONTRACT TOTAL'!A91:B91</f>
        <v>Position Title (Employee Classification) 11</v>
      </c>
      <c r="B91" s="260"/>
      <c r="C91" s="83">
        <v>0</v>
      </c>
      <c r="D91" s="83">
        <v>0</v>
      </c>
      <c r="E91" s="219">
        <f>C91+'[4]Task 2-3'!E91</f>
        <v>519.56000000000006</v>
      </c>
      <c r="F91" s="219">
        <f>D91+'[4]Task 2-3'!F91</f>
        <v>0</v>
      </c>
      <c r="G91" s="241">
        <v>0</v>
      </c>
      <c r="H91" s="241">
        <v>0</v>
      </c>
      <c r="I91" s="241">
        <v>0</v>
      </c>
      <c r="J91" s="83">
        <f t="shared" si="12"/>
        <v>519.56000000000006</v>
      </c>
      <c r="K91" s="83">
        <v>519.56000000000006</v>
      </c>
      <c r="L91" s="83">
        <v>0</v>
      </c>
      <c r="N91" s="204">
        <v>0</v>
      </c>
      <c r="O91" s="18">
        <f t="shared" si="13"/>
        <v>0</v>
      </c>
    </row>
    <row r="92" spans="1:15" s="15" customFormat="1" ht="12.75" customHeight="1" x14ac:dyDescent="0.4">
      <c r="A92" s="260" t="str">
        <f>'CONTRACT TOTAL'!A92:B92</f>
        <v>Position Title (Employee Classification) 12</v>
      </c>
      <c r="B92" s="260"/>
      <c r="C92" s="83">
        <v>0</v>
      </c>
      <c r="D92" s="83">
        <v>0</v>
      </c>
      <c r="E92" s="219">
        <f>C92+'[4]Task 2-3'!E92</f>
        <v>0</v>
      </c>
      <c r="F92" s="219">
        <f>D92+'[4]Task 2-3'!F92</f>
        <v>0</v>
      </c>
      <c r="G92" s="241">
        <v>0</v>
      </c>
      <c r="H92" s="241">
        <v>0</v>
      </c>
      <c r="I92" s="241">
        <v>0</v>
      </c>
      <c r="J92" s="83">
        <f t="shared" si="12"/>
        <v>0</v>
      </c>
      <c r="K92" s="83">
        <v>0</v>
      </c>
      <c r="L92" s="83">
        <v>0</v>
      </c>
      <c r="N92" s="204">
        <v>0</v>
      </c>
      <c r="O92" s="18">
        <f t="shared" si="13"/>
        <v>0</v>
      </c>
    </row>
    <row r="93" spans="1:15" s="15" customFormat="1" ht="12.75" customHeight="1" x14ac:dyDescent="0.4">
      <c r="A93" s="260" t="str">
        <f>'CONTRACT TOTAL'!A93:B93</f>
        <v>Position Title (Employee Classification) 13</v>
      </c>
      <c r="B93" s="260"/>
      <c r="C93" s="83">
        <v>0</v>
      </c>
      <c r="D93" s="83">
        <v>0</v>
      </c>
      <c r="E93" s="219">
        <f>C93+'[4]Task 2-3'!E93</f>
        <v>0</v>
      </c>
      <c r="F93" s="219">
        <f>D93+'[4]Task 2-3'!F93</f>
        <v>0</v>
      </c>
      <c r="G93" s="241">
        <v>0</v>
      </c>
      <c r="H93" s="241">
        <v>0</v>
      </c>
      <c r="I93" s="241">
        <v>0</v>
      </c>
      <c r="J93" s="83">
        <f t="shared" si="12"/>
        <v>0</v>
      </c>
      <c r="K93" s="83">
        <v>0</v>
      </c>
      <c r="L93" s="83">
        <v>0</v>
      </c>
      <c r="N93" s="204">
        <v>0</v>
      </c>
      <c r="O93" s="18">
        <f t="shared" si="13"/>
        <v>0</v>
      </c>
    </row>
    <row r="94" spans="1:15" s="15" customFormat="1" ht="12.75" customHeight="1" x14ac:dyDescent="0.4">
      <c r="A94" s="260" t="str">
        <f>'CONTRACT TOTAL'!A94:B94</f>
        <v>Position Title (Employee Classification) 14</v>
      </c>
      <c r="B94" s="260"/>
      <c r="C94" s="83">
        <v>0</v>
      </c>
      <c r="D94" s="83">
        <v>0</v>
      </c>
      <c r="E94" s="219">
        <f>C94+'[4]Task 2-3'!E94</f>
        <v>0</v>
      </c>
      <c r="F94" s="219">
        <f>D94+'[4]Task 2-3'!F94</f>
        <v>0</v>
      </c>
      <c r="G94" s="241">
        <v>0</v>
      </c>
      <c r="H94" s="241">
        <v>0</v>
      </c>
      <c r="I94" s="241">
        <v>0</v>
      </c>
      <c r="J94" s="83">
        <f t="shared" si="12"/>
        <v>0</v>
      </c>
      <c r="K94" s="83">
        <v>0</v>
      </c>
      <c r="L94" s="83">
        <v>0</v>
      </c>
      <c r="N94" s="204">
        <v>0</v>
      </c>
      <c r="O94" s="18">
        <f t="shared" si="13"/>
        <v>0</v>
      </c>
    </row>
    <row r="95" spans="1:15" s="15" customFormat="1" ht="12.75" customHeight="1" x14ac:dyDescent="0.4">
      <c r="A95" s="260" t="str">
        <f>'CONTRACT TOTAL'!A95:B95</f>
        <v>Position Title (Employee Classification) 15</v>
      </c>
      <c r="B95" s="260"/>
      <c r="C95" s="83">
        <v>0</v>
      </c>
      <c r="D95" s="83">
        <v>0</v>
      </c>
      <c r="E95" s="219">
        <f>C95+'[4]Task 2-3'!E95</f>
        <v>0</v>
      </c>
      <c r="F95" s="219">
        <f>D95+'[4]Task 2-3'!F95</f>
        <v>0</v>
      </c>
      <c r="G95" s="241">
        <v>0</v>
      </c>
      <c r="H95" s="241">
        <v>0</v>
      </c>
      <c r="I95" s="241">
        <v>0</v>
      </c>
      <c r="J95" s="83">
        <f t="shared" si="12"/>
        <v>0</v>
      </c>
      <c r="K95" s="83">
        <v>0</v>
      </c>
      <c r="L95" s="83">
        <v>0</v>
      </c>
      <c r="N95" s="204">
        <v>0</v>
      </c>
      <c r="O95" s="18">
        <f t="shared" si="13"/>
        <v>0</v>
      </c>
    </row>
    <row r="96" spans="1:15" s="15" customFormat="1" ht="12.75" customHeight="1" x14ac:dyDescent="0.4">
      <c r="A96" s="260" t="str">
        <f>'CONTRACT TOTAL'!A96:B96</f>
        <v>Position Title (Employee Classification) 16</v>
      </c>
      <c r="B96" s="260"/>
      <c r="C96" s="83">
        <v>0</v>
      </c>
      <c r="D96" s="83">
        <v>0</v>
      </c>
      <c r="E96" s="219">
        <f>C96+'[4]Task 2-3'!E96</f>
        <v>0</v>
      </c>
      <c r="F96" s="219">
        <f>D96+'[4]Task 2-3'!F96</f>
        <v>0</v>
      </c>
      <c r="G96" s="241">
        <v>0</v>
      </c>
      <c r="H96" s="241">
        <v>0</v>
      </c>
      <c r="I96" s="241">
        <v>0</v>
      </c>
      <c r="J96" s="83">
        <f t="shared" si="12"/>
        <v>0</v>
      </c>
      <c r="K96" s="83">
        <v>0</v>
      </c>
      <c r="L96" s="83">
        <v>0</v>
      </c>
      <c r="N96" s="204">
        <v>0</v>
      </c>
      <c r="O96" s="17">
        <f t="shared" si="13"/>
        <v>0</v>
      </c>
    </row>
    <row r="97" spans="1:15" s="15" customFormat="1" ht="12.75" customHeight="1" x14ac:dyDescent="0.4">
      <c r="A97" s="260" t="str">
        <f>'CONTRACT TOTAL'!A97:B97</f>
        <v>Position Title (Employee Classification) 17</v>
      </c>
      <c r="B97" s="260"/>
      <c r="C97" s="83">
        <v>0</v>
      </c>
      <c r="D97" s="83">
        <v>0</v>
      </c>
      <c r="E97" s="219">
        <f>C97+'[4]Task 2-3'!E97</f>
        <v>0</v>
      </c>
      <c r="F97" s="219">
        <f>D97+'[4]Task 2-3'!F97</f>
        <v>0</v>
      </c>
      <c r="G97" s="241">
        <v>0</v>
      </c>
      <c r="H97" s="241">
        <v>0</v>
      </c>
      <c r="I97" s="241">
        <v>0</v>
      </c>
      <c r="J97" s="83">
        <f t="shared" si="12"/>
        <v>0</v>
      </c>
      <c r="K97" s="83">
        <v>0</v>
      </c>
      <c r="L97" s="83">
        <v>0</v>
      </c>
      <c r="N97" s="204">
        <v>0</v>
      </c>
      <c r="O97" s="17">
        <f t="shared" si="13"/>
        <v>0</v>
      </c>
    </row>
    <row r="98" spans="1:15" s="15" customFormat="1" ht="12.75" customHeight="1" x14ac:dyDescent="0.4">
      <c r="A98" s="260" t="str">
        <f>'CONTRACT TOTAL'!A98:B98</f>
        <v>Position Title (Employee Classification) 18</v>
      </c>
      <c r="B98" s="260"/>
      <c r="C98" s="83">
        <v>0</v>
      </c>
      <c r="D98" s="83">
        <v>0</v>
      </c>
      <c r="E98" s="219">
        <f>C98+'[4]Task 2-3'!E98</f>
        <v>310.97000000000003</v>
      </c>
      <c r="F98" s="219">
        <f>D98+'[4]Task 2-3'!F98</f>
        <v>851</v>
      </c>
      <c r="G98" s="241">
        <v>0</v>
      </c>
      <c r="H98" s="241">
        <v>0</v>
      </c>
      <c r="I98" s="241">
        <v>0</v>
      </c>
      <c r="J98" s="83">
        <f t="shared" si="12"/>
        <v>310.97000000000003</v>
      </c>
      <c r="K98" s="83">
        <v>310.97000000000003</v>
      </c>
      <c r="L98" s="83">
        <v>0</v>
      </c>
      <c r="N98" s="204">
        <v>0</v>
      </c>
      <c r="O98" s="17">
        <f t="shared" si="13"/>
        <v>0</v>
      </c>
    </row>
    <row r="99" spans="1:15" s="15" customFormat="1" ht="12.75" x14ac:dyDescent="0.4">
      <c r="A99" s="259" t="s">
        <v>52</v>
      </c>
      <c r="B99" s="259"/>
      <c r="C99" s="89">
        <f>SUM(C81:C98)</f>
        <v>0</v>
      </c>
      <c r="D99" s="89">
        <f>SUM(D81:D98)</f>
        <v>0</v>
      </c>
      <c r="E99" s="89">
        <f t="shared" ref="E99:L99" si="14">SUM(E81:E98)</f>
        <v>2586.4499999999998</v>
      </c>
      <c r="F99" s="89">
        <f t="shared" si="14"/>
        <v>13094</v>
      </c>
      <c r="G99" s="188">
        <f t="shared" si="14"/>
        <v>0</v>
      </c>
      <c r="H99" s="188">
        <f t="shared" si="14"/>
        <v>0</v>
      </c>
      <c r="I99" s="89">
        <f t="shared" si="14"/>
        <v>0</v>
      </c>
      <c r="J99" s="89">
        <f t="shared" si="14"/>
        <v>2586.4499999999998</v>
      </c>
      <c r="K99" s="89">
        <f t="shared" si="14"/>
        <v>2586.4499999999998</v>
      </c>
      <c r="L99" s="89">
        <f t="shared" si="14"/>
        <v>0</v>
      </c>
      <c r="N99" s="198">
        <f t="shared" ref="N99" si="15">SUM(N81:N98)</f>
        <v>0</v>
      </c>
      <c r="O99" s="26">
        <f>SUM(O81:O98)</f>
        <v>0</v>
      </c>
    </row>
    <row r="100" spans="1:15" s="15" customFormat="1" ht="12.75" x14ac:dyDescent="0.4">
      <c r="A100" s="374"/>
      <c r="B100" s="375"/>
      <c r="C100" s="124"/>
      <c r="D100" s="156"/>
      <c r="E100" s="124"/>
      <c r="F100" s="124"/>
      <c r="G100" s="124"/>
      <c r="H100" s="124"/>
      <c r="I100" s="124"/>
      <c r="J100" s="124"/>
      <c r="K100" s="124"/>
      <c r="L100" s="124"/>
      <c r="N100" s="170"/>
      <c r="O100" s="14"/>
    </row>
    <row r="101" spans="1:15" s="15" customFormat="1" x14ac:dyDescent="0.4">
      <c r="A101" s="265" t="s">
        <v>53</v>
      </c>
      <c r="B101" s="265"/>
      <c r="C101" s="124"/>
      <c r="D101" s="156"/>
      <c r="E101" s="124"/>
      <c r="F101" s="124"/>
      <c r="G101" s="124"/>
      <c r="H101" s="124"/>
      <c r="I101" s="124"/>
      <c r="J101" s="124"/>
      <c r="K101" s="124"/>
      <c r="L101" s="124"/>
      <c r="N101" s="170"/>
      <c r="O101" s="14"/>
    </row>
    <row r="102" spans="1:15" s="15" customFormat="1" ht="12.75" customHeight="1" x14ac:dyDescent="0.4">
      <c r="A102" s="260" t="str">
        <f>'CONTRACT TOTAL'!A102:B102</f>
        <v>FY20 Employee Classification 40.7%</v>
      </c>
      <c r="B102" s="260"/>
      <c r="C102" s="70">
        <v>0</v>
      </c>
      <c r="D102" s="70">
        <v>0</v>
      </c>
      <c r="E102" s="70">
        <v>0</v>
      </c>
      <c r="F102" s="70">
        <v>0</v>
      </c>
      <c r="G102" s="196">
        <v>0</v>
      </c>
      <c r="H102" s="196">
        <v>0</v>
      </c>
      <c r="I102" s="70">
        <v>0</v>
      </c>
      <c r="J102" s="70">
        <f t="shared" ref="J102:J115" si="16">E102+G102+H102+I102</f>
        <v>0</v>
      </c>
      <c r="K102" s="70">
        <v>0</v>
      </c>
      <c r="L102" s="70">
        <v>0</v>
      </c>
      <c r="N102" s="168">
        <v>0</v>
      </c>
      <c r="O102" s="18">
        <f t="shared" ref="O102:O115" si="17">C102-N102</f>
        <v>0</v>
      </c>
    </row>
    <row r="103" spans="1:15" s="15" customFormat="1" ht="12.75" customHeight="1" x14ac:dyDescent="0.4">
      <c r="A103" s="260" t="str">
        <f>'CONTRACT TOTAL'!A103:B103</f>
        <v>FY20 Employee Classification 44.5%</v>
      </c>
      <c r="B103" s="260"/>
      <c r="C103" s="70">
        <v>0</v>
      </c>
      <c r="D103" s="70">
        <v>0</v>
      </c>
      <c r="E103" s="70">
        <v>0</v>
      </c>
      <c r="F103" s="70">
        <v>0</v>
      </c>
      <c r="G103" s="196">
        <v>0</v>
      </c>
      <c r="H103" s="196">
        <v>0</v>
      </c>
      <c r="I103" s="70">
        <v>0</v>
      </c>
      <c r="J103" s="70">
        <f t="shared" si="16"/>
        <v>0</v>
      </c>
      <c r="K103" s="70">
        <v>0</v>
      </c>
      <c r="L103" s="70">
        <v>0</v>
      </c>
      <c r="N103" s="168">
        <v>0</v>
      </c>
      <c r="O103" s="18">
        <f t="shared" si="17"/>
        <v>0</v>
      </c>
    </row>
    <row r="104" spans="1:15" s="15" customFormat="1" ht="12.75" x14ac:dyDescent="0.4">
      <c r="A104" s="260" t="str">
        <f>'CONTRACT TOTAL'!A104:B104</f>
        <v>FY20 Employee Classification 9.1%</v>
      </c>
      <c r="B104" s="260"/>
      <c r="C104" s="70">
        <v>0</v>
      </c>
      <c r="D104" s="70">
        <v>0</v>
      </c>
      <c r="E104" s="70">
        <v>0</v>
      </c>
      <c r="F104" s="70">
        <v>0</v>
      </c>
      <c r="G104" s="196">
        <v>0</v>
      </c>
      <c r="H104" s="196">
        <v>0</v>
      </c>
      <c r="I104" s="70">
        <v>0</v>
      </c>
      <c r="J104" s="70">
        <f t="shared" si="16"/>
        <v>0</v>
      </c>
      <c r="K104" s="70">
        <v>0</v>
      </c>
      <c r="L104" s="70">
        <v>0</v>
      </c>
      <c r="N104" s="168">
        <v>0</v>
      </c>
      <c r="O104" s="18">
        <f t="shared" si="17"/>
        <v>0</v>
      </c>
    </row>
    <row r="105" spans="1:15" s="15" customFormat="1" ht="12.75" customHeight="1" x14ac:dyDescent="0.4">
      <c r="A105" s="260" t="str">
        <f>'CONTRACT TOTAL'!A105:B105</f>
        <v>FY20 Employee Classification 33.3%</v>
      </c>
      <c r="B105" s="260"/>
      <c r="C105" s="70">
        <v>0</v>
      </c>
      <c r="D105" s="70">
        <v>0</v>
      </c>
      <c r="E105" s="70">
        <v>0</v>
      </c>
      <c r="F105" s="70">
        <v>0</v>
      </c>
      <c r="G105" s="196">
        <v>0</v>
      </c>
      <c r="H105" s="196">
        <v>0</v>
      </c>
      <c r="I105" s="70">
        <v>0</v>
      </c>
      <c r="J105" s="70">
        <f t="shared" si="16"/>
        <v>0</v>
      </c>
      <c r="K105" s="70">
        <v>0</v>
      </c>
      <c r="L105" s="70">
        <v>0</v>
      </c>
      <c r="N105" s="168">
        <v>0</v>
      </c>
      <c r="O105" s="18">
        <f t="shared" si="17"/>
        <v>0</v>
      </c>
    </row>
    <row r="106" spans="1:15" s="15" customFormat="1" ht="12.75" customHeight="1" x14ac:dyDescent="0.4">
      <c r="A106" s="260" t="str">
        <f>'CONTRACT TOTAL'!A106:B106</f>
        <v>FY21 Employee Classification 42.5%</v>
      </c>
      <c r="B106" s="260"/>
      <c r="C106" s="70">
        <v>0</v>
      </c>
      <c r="D106" s="70">
        <v>0</v>
      </c>
      <c r="E106" s="70">
        <v>0</v>
      </c>
      <c r="F106" s="70">
        <v>0</v>
      </c>
      <c r="G106" s="196">
        <v>0</v>
      </c>
      <c r="H106" s="196">
        <v>0</v>
      </c>
      <c r="I106" s="70">
        <v>0</v>
      </c>
      <c r="J106" s="70">
        <f t="shared" si="16"/>
        <v>0</v>
      </c>
      <c r="K106" s="70">
        <v>0</v>
      </c>
      <c r="L106" s="70">
        <v>0</v>
      </c>
      <c r="N106" s="168">
        <v>0</v>
      </c>
      <c r="O106" s="17">
        <f t="shared" si="17"/>
        <v>0</v>
      </c>
    </row>
    <row r="107" spans="1:15" s="15" customFormat="1" ht="12.75" customHeight="1" x14ac:dyDescent="0.4">
      <c r="A107" s="260" t="str">
        <f>'CONTRACT TOTAL'!A107:B107</f>
        <v>FY21 Employee Classification 51.6%</v>
      </c>
      <c r="B107" s="260"/>
      <c r="C107" s="70">
        <v>0</v>
      </c>
      <c r="D107" s="70">
        <v>0</v>
      </c>
      <c r="E107" s="70">
        <v>0</v>
      </c>
      <c r="F107" s="70">
        <v>0</v>
      </c>
      <c r="G107" s="196">
        <v>0</v>
      </c>
      <c r="H107" s="196">
        <v>0</v>
      </c>
      <c r="I107" s="70">
        <v>0</v>
      </c>
      <c r="J107" s="70">
        <f t="shared" si="16"/>
        <v>0</v>
      </c>
      <c r="K107" s="70">
        <v>0</v>
      </c>
      <c r="L107" s="70">
        <v>0</v>
      </c>
      <c r="N107" s="168">
        <v>0</v>
      </c>
      <c r="O107" s="17">
        <f t="shared" si="17"/>
        <v>0</v>
      </c>
    </row>
    <row r="108" spans="1:15" s="15" customFormat="1" ht="12.75" customHeight="1" x14ac:dyDescent="0.4">
      <c r="A108" s="260" t="str">
        <f>'CONTRACT TOTAL'!A108:B108</f>
        <v>FY21 Employee Classification 9.7%</v>
      </c>
      <c r="B108" s="260"/>
      <c r="C108" s="70">
        <v>0</v>
      </c>
      <c r="D108" s="70">
        <v>0</v>
      </c>
      <c r="E108" s="70">
        <v>0</v>
      </c>
      <c r="F108" s="70">
        <v>0</v>
      </c>
      <c r="G108" s="196">
        <v>0</v>
      </c>
      <c r="H108" s="196">
        <v>0</v>
      </c>
      <c r="I108" s="70">
        <v>0</v>
      </c>
      <c r="J108" s="70">
        <f t="shared" si="16"/>
        <v>0</v>
      </c>
      <c r="K108" s="70">
        <v>0</v>
      </c>
      <c r="L108" s="70">
        <v>0</v>
      </c>
      <c r="N108" s="168">
        <v>0</v>
      </c>
      <c r="O108" s="17">
        <f t="shared" si="17"/>
        <v>0</v>
      </c>
    </row>
    <row r="109" spans="1:15" s="15" customFormat="1" ht="12.75" customHeight="1" x14ac:dyDescent="0.4">
      <c r="A109" s="260" t="str">
        <f>'CONTRACT TOTAL'!A109:B109</f>
        <v>FY21 Employee Classification 44.6%</v>
      </c>
      <c r="B109" s="260"/>
      <c r="C109" s="70">
        <v>0</v>
      </c>
      <c r="D109" s="70">
        <v>0</v>
      </c>
      <c r="E109" s="70">
        <v>0</v>
      </c>
      <c r="F109" s="70">
        <v>0</v>
      </c>
      <c r="G109" s="196">
        <v>0</v>
      </c>
      <c r="H109" s="196">
        <v>0</v>
      </c>
      <c r="I109" s="70">
        <v>0</v>
      </c>
      <c r="J109" s="70">
        <f t="shared" si="16"/>
        <v>0</v>
      </c>
      <c r="K109" s="70">
        <v>0</v>
      </c>
      <c r="L109" s="70">
        <v>0</v>
      </c>
      <c r="N109" s="168">
        <v>0</v>
      </c>
      <c r="O109" s="17">
        <f t="shared" si="17"/>
        <v>0</v>
      </c>
    </row>
    <row r="110" spans="1:15" s="15" customFormat="1" ht="12.75" customHeight="1" x14ac:dyDescent="0.4">
      <c r="A110" s="260" t="str">
        <f>'CONTRACT TOTAL'!A110:B110</f>
        <v>FY22 Employee Classification 39.5%</v>
      </c>
      <c r="B110" s="260"/>
      <c r="C110" s="83">
        <v>0</v>
      </c>
      <c r="D110" s="204">
        <v>0</v>
      </c>
      <c r="E110" s="219">
        <f>C110+'[4]Task 2-3'!E110</f>
        <v>338.27000000000004</v>
      </c>
      <c r="F110" s="219">
        <f>D110+'[4]Task 2-3'!F110</f>
        <v>4283</v>
      </c>
      <c r="G110" s="241">
        <v>0</v>
      </c>
      <c r="H110" s="241">
        <v>0</v>
      </c>
      <c r="I110" s="241">
        <v>0</v>
      </c>
      <c r="J110" s="83">
        <f t="shared" si="16"/>
        <v>338.27000000000004</v>
      </c>
      <c r="K110" s="83">
        <v>338.27000000000004</v>
      </c>
      <c r="L110" s="83">
        <v>0</v>
      </c>
      <c r="N110" s="168">
        <v>0</v>
      </c>
      <c r="O110" s="17">
        <f t="shared" si="17"/>
        <v>0</v>
      </c>
    </row>
    <row r="111" spans="1:15" s="15" customFormat="1" ht="12.75" customHeight="1" x14ac:dyDescent="0.4">
      <c r="A111" s="260" t="str">
        <f>'CONTRACT TOTAL'!A111:B111</f>
        <v>FY22 Employee Classification 51.7%</v>
      </c>
      <c r="B111" s="260"/>
      <c r="C111" s="83">
        <v>0</v>
      </c>
      <c r="D111" s="83">
        <v>0</v>
      </c>
      <c r="E111" s="219">
        <f>C111+'[4]Task 2-3'!E111</f>
        <v>268.19</v>
      </c>
      <c r="F111" s="219">
        <f>D111+'[4]Task 2-3'!F111</f>
        <v>5736</v>
      </c>
      <c r="G111" s="241">
        <v>0</v>
      </c>
      <c r="H111" s="241">
        <v>0</v>
      </c>
      <c r="I111" s="241">
        <v>0</v>
      </c>
      <c r="J111" s="83">
        <f t="shared" si="16"/>
        <v>268.19</v>
      </c>
      <c r="K111" s="83">
        <v>268.19</v>
      </c>
      <c r="L111" s="83">
        <v>0</v>
      </c>
      <c r="N111" s="168">
        <v>0</v>
      </c>
      <c r="O111" s="17">
        <f t="shared" si="17"/>
        <v>0</v>
      </c>
    </row>
    <row r="112" spans="1:15" s="15" customFormat="1" ht="12.75" customHeight="1" x14ac:dyDescent="0.4">
      <c r="A112" s="260" t="str">
        <f>'CONTRACT TOTAL'!A112:B112</f>
        <v>FY22 Employee Classification 8.2%</v>
      </c>
      <c r="B112" s="260"/>
      <c r="C112" s="83">
        <v>0</v>
      </c>
      <c r="D112" s="83">
        <v>0</v>
      </c>
      <c r="E112" s="219">
        <f>C112+'[4]Task 2-3'!E112</f>
        <v>1200.79</v>
      </c>
      <c r="F112" s="219">
        <f>D112+'[4]Task 2-3'!F112</f>
        <v>2119</v>
      </c>
      <c r="G112" s="241">
        <v>0</v>
      </c>
      <c r="H112" s="241">
        <v>0</v>
      </c>
      <c r="I112" s="241">
        <v>0</v>
      </c>
      <c r="J112" s="83">
        <f t="shared" si="16"/>
        <v>1200.79</v>
      </c>
      <c r="K112" s="83">
        <v>1200.79</v>
      </c>
      <c r="L112" s="83">
        <v>0</v>
      </c>
      <c r="N112" s="168">
        <v>0</v>
      </c>
      <c r="O112" s="17">
        <f t="shared" si="17"/>
        <v>0</v>
      </c>
    </row>
    <row r="113" spans="1:15" s="15" customFormat="1" ht="12.75" customHeight="1" x14ac:dyDescent="0.4">
      <c r="A113" s="260" t="str">
        <f>'CONTRACT TOTAL'!A113:B113</f>
        <v>FY22 Employee Classification 33.8%</v>
      </c>
      <c r="B113" s="260"/>
      <c r="C113" s="83">
        <v>0</v>
      </c>
      <c r="D113" s="83">
        <v>0</v>
      </c>
      <c r="E113" s="219">
        <f>C113+'[4]Task 2-3'!E113</f>
        <v>1757.77</v>
      </c>
      <c r="F113" s="219">
        <f>D113+'[4]Task 2-3'!F113</f>
        <v>0</v>
      </c>
      <c r="G113" s="241">
        <v>0</v>
      </c>
      <c r="H113" s="241">
        <v>0</v>
      </c>
      <c r="I113" s="241">
        <v>0</v>
      </c>
      <c r="J113" s="83">
        <f t="shared" si="16"/>
        <v>1757.77</v>
      </c>
      <c r="K113" s="83">
        <v>1757.77</v>
      </c>
      <c r="L113" s="83">
        <v>0</v>
      </c>
      <c r="N113" s="168">
        <v>0</v>
      </c>
      <c r="O113" s="17">
        <f t="shared" si="17"/>
        <v>0</v>
      </c>
    </row>
    <row r="114" spans="1:15" s="15" customFormat="1" ht="12.75" customHeight="1" x14ac:dyDescent="0.4">
      <c r="A114" s="260" t="str">
        <f>'CONTRACT TOTAL'!A114:B114</f>
        <v>FY22 Employee Classification 28.1%</v>
      </c>
      <c r="B114" s="260"/>
      <c r="C114" s="83">
        <v>0</v>
      </c>
      <c r="D114" s="83">
        <v>0</v>
      </c>
      <c r="E114" s="219">
        <f>C114+'[4]Task 2-3'!E114</f>
        <v>0</v>
      </c>
      <c r="F114" s="219">
        <f>D114+'[4]Task 2-3'!F114</f>
        <v>0</v>
      </c>
      <c r="G114" s="241">
        <v>0</v>
      </c>
      <c r="H114" s="241">
        <v>0</v>
      </c>
      <c r="I114" s="241">
        <v>0</v>
      </c>
      <c r="J114" s="83">
        <f t="shared" si="16"/>
        <v>0</v>
      </c>
      <c r="K114" s="83">
        <v>0</v>
      </c>
      <c r="L114" s="83">
        <v>0</v>
      </c>
      <c r="N114" s="168">
        <v>0</v>
      </c>
      <c r="O114" s="17">
        <f t="shared" si="17"/>
        <v>0</v>
      </c>
    </row>
    <row r="115" spans="1:15" s="15" customFormat="1" ht="12.75" customHeight="1" x14ac:dyDescent="0.4">
      <c r="A115" s="260" t="str">
        <f>'CONTRACT TOTAL'!A115:B115</f>
        <v>FY23 Employee Classification 38.5%</v>
      </c>
      <c r="B115" s="260"/>
      <c r="C115" s="194">
        <v>0</v>
      </c>
      <c r="D115" s="194">
        <v>0</v>
      </c>
      <c r="E115" s="219">
        <f>C115+'[4]Task 2-3'!E115</f>
        <v>0</v>
      </c>
      <c r="F115" s="219">
        <f>D115+'[4]Task 2-3'!F115</f>
        <v>0</v>
      </c>
      <c r="G115" s="241">
        <v>0</v>
      </c>
      <c r="H115" s="241">
        <v>0</v>
      </c>
      <c r="I115" s="241">
        <v>0</v>
      </c>
      <c r="J115" s="194">
        <f t="shared" si="16"/>
        <v>0</v>
      </c>
      <c r="K115" s="194">
        <v>0</v>
      </c>
      <c r="L115" s="194">
        <v>0</v>
      </c>
      <c r="N115" s="194">
        <v>0</v>
      </c>
      <c r="O115" s="17">
        <f t="shared" si="17"/>
        <v>0</v>
      </c>
    </row>
    <row r="116" spans="1:15" s="15" customFormat="1" ht="12.75" customHeight="1" x14ac:dyDescent="0.4">
      <c r="A116" s="260" t="str">
        <f>'CONTRACT TOTAL'!A116:B116</f>
        <v>FY23 Employee Classification 47.2%</v>
      </c>
      <c r="B116" s="260"/>
      <c r="C116" s="194">
        <v>0</v>
      </c>
      <c r="D116" s="194">
        <v>0</v>
      </c>
      <c r="E116" s="219">
        <f>C116+'[4]Task 2-3'!E116</f>
        <v>0</v>
      </c>
      <c r="F116" s="219">
        <f>D116+'[4]Task 2-3'!F116</f>
        <v>0</v>
      </c>
      <c r="G116" s="241">
        <v>0</v>
      </c>
      <c r="H116" s="241">
        <v>0</v>
      </c>
      <c r="I116" s="241">
        <v>0</v>
      </c>
      <c r="J116" s="194">
        <f t="shared" ref="J116:J119" si="18">E116+G116+H116+I116</f>
        <v>0</v>
      </c>
      <c r="K116" s="194">
        <v>0</v>
      </c>
      <c r="L116" s="194">
        <v>0</v>
      </c>
      <c r="N116" s="194">
        <v>0</v>
      </c>
      <c r="O116" s="17">
        <f t="shared" ref="O116:O119" si="19">C116-N116</f>
        <v>0</v>
      </c>
    </row>
    <row r="117" spans="1:15" s="15" customFormat="1" ht="12.75" customHeight="1" x14ac:dyDescent="0.4">
      <c r="A117" s="260" t="str">
        <f>'CONTRACT TOTAL'!A117:B117</f>
        <v>FY23 Employee Classification 9.3%</v>
      </c>
      <c r="B117" s="260"/>
      <c r="C117" s="194">
        <v>0</v>
      </c>
      <c r="D117" s="194">
        <v>0</v>
      </c>
      <c r="E117" s="219">
        <f>C117+'[4]Task 2-3'!E117</f>
        <v>0</v>
      </c>
      <c r="F117" s="219">
        <f>D117+'[4]Task 2-3'!F117</f>
        <v>0</v>
      </c>
      <c r="G117" s="241">
        <v>0</v>
      </c>
      <c r="H117" s="241">
        <v>0</v>
      </c>
      <c r="I117" s="241">
        <v>0</v>
      </c>
      <c r="J117" s="194">
        <f t="shared" si="18"/>
        <v>0</v>
      </c>
      <c r="K117" s="194">
        <v>0</v>
      </c>
      <c r="L117" s="194">
        <v>0</v>
      </c>
      <c r="N117" s="194">
        <v>0</v>
      </c>
      <c r="O117" s="17">
        <f t="shared" si="19"/>
        <v>0</v>
      </c>
    </row>
    <row r="118" spans="1:15" s="15" customFormat="1" ht="12.75" customHeight="1" x14ac:dyDescent="0.4">
      <c r="A118" s="260" t="str">
        <f>'CONTRACT TOTAL'!A118:B118</f>
        <v xml:space="preserve">FY23 Employee Classification </v>
      </c>
      <c r="B118" s="260"/>
      <c r="C118" s="194">
        <v>0</v>
      </c>
      <c r="D118" s="194">
        <v>0</v>
      </c>
      <c r="E118" s="219">
        <f>C118+'[4]Task 2-3'!E118</f>
        <v>0</v>
      </c>
      <c r="F118" s="219">
        <f>D118+'[4]Task 2-3'!F118</f>
        <v>0</v>
      </c>
      <c r="G118" s="241">
        <v>0</v>
      </c>
      <c r="H118" s="241">
        <v>0</v>
      </c>
      <c r="I118" s="241">
        <v>0</v>
      </c>
      <c r="J118" s="194">
        <f t="shared" si="18"/>
        <v>0</v>
      </c>
      <c r="K118" s="194">
        <v>0</v>
      </c>
      <c r="L118" s="194">
        <v>0</v>
      </c>
      <c r="N118" s="194">
        <v>0</v>
      </c>
      <c r="O118" s="17">
        <f t="shared" si="19"/>
        <v>0</v>
      </c>
    </row>
    <row r="119" spans="1:15" s="15" customFormat="1" ht="12.75" customHeight="1" x14ac:dyDescent="0.4">
      <c r="A119" s="260" t="str">
        <f>'CONTRACT TOTAL'!A119:B119</f>
        <v xml:space="preserve">FY23 Employee Classification </v>
      </c>
      <c r="B119" s="260"/>
      <c r="C119" s="194">
        <v>0</v>
      </c>
      <c r="D119" s="194">
        <v>0</v>
      </c>
      <c r="E119" s="219">
        <f>C119+'[4]Task 2-3'!E119</f>
        <v>0</v>
      </c>
      <c r="F119" s="219">
        <f>D119+'[4]Task 2-3'!F119</f>
        <v>0</v>
      </c>
      <c r="G119" s="241">
        <v>0</v>
      </c>
      <c r="H119" s="241">
        <v>0</v>
      </c>
      <c r="I119" s="241">
        <v>0</v>
      </c>
      <c r="J119" s="194">
        <f t="shared" si="18"/>
        <v>0</v>
      </c>
      <c r="K119" s="194">
        <v>0</v>
      </c>
      <c r="L119" s="194">
        <v>0</v>
      </c>
      <c r="N119" s="194">
        <v>0</v>
      </c>
      <c r="O119" s="17">
        <f t="shared" si="19"/>
        <v>0</v>
      </c>
    </row>
    <row r="120" spans="1:15" s="15" customFormat="1" ht="12.75" x14ac:dyDescent="0.4">
      <c r="A120" s="259" t="s">
        <v>54</v>
      </c>
      <c r="B120" s="259"/>
      <c r="C120" s="89">
        <f>SUM(C102:C119)</f>
        <v>0</v>
      </c>
      <c r="D120" s="198">
        <f t="shared" ref="D120:O120" si="20">SUM(D102:D119)</f>
        <v>0</v>
      </c>
      <c r="E120" s="198">
        <f t="shared" si="20"/>
        <v>3565.02</v>
      </c>
      <c r="F120" s="198">
        <f t="shared" si="20"/>
        <v>12138</v>
      </c>
      <c r="G120" s="198">
        <f t="shared" si="20"/>
        <v>0</v>
      </c>
      <c r="H120" s="198">
        <f t="shared" si="20"/>
        <v>0</v>
      </c>
      <c r="I120" s="198">
        <f t="shared" si="20"/>
        <v>0</v>
      </c>
      <c r="J120" s="198">
        <f t="shared" si="20"/>
        <v>3565.02</v>
      </c>
      <c r="K120" s="198">
        <f t="shared" si="20"/>
        <v>3565.02</v>
      </c>
      <c r="L120" s="198">
        <f t="shared" si="20"/>
        <v>0</v>
      </c>
      <c r="N120" s="198">
        <f t="shared" si="20"/>
        <v>0</v>
      </c>
      <c r="O120" s="198">
        <f t="shared" si="20"/>
        <v>0</v>
      </c>
    </row>
    <row r="121" spans="1:15" s="15" customFormat="1" ht="12.75" x14ac:dyDescent="0.4">
      <c r="A121" s="374"/>
      <c r="B121" s="375"/>
      <c r="C121" s="124"/>
      <c r="D121" s="156"/>
      <c r="E121" s="124"/>
      <c r="F121" s="124"/>
      <c r="G121" s="124"/>
      <c r="H121" s="124"/>
      <c r="I121" s="124"/>
      <c r="J121" s="124"/>
      <c r="K121" s="124"/>
      <c r="L121" s="124"/>
      <c r="N121" s="170"/>
      <c r="O121" s="14"/>
    </row>
    <row r="122" spans="1:15" s="15" customFormat="1" x14ac:dyDescent="0.4">
      <c r="A122" s="266" t="s">
        <v>57</v>
      </c>
      <c r="B122" s="266"/>
      <c r="C122" s="89">
        <f>C78+C99+C120</f>
        <v>0</v>
      </c>
      <c r="D122" s="89">
        <f>D78+D99+D120</f>
        <v>0</v>
      </c>
      <c r="E122" s="89">
        <f t="shared" ref="E122:L122" si="21">E78+E99+E120</f>
        <v>24784.33</v>
      </c>
      <c r="F122" s="89">
        <f t="shared" si="21"/>
        <v>55164</v>
      </c>
      <c r="G122" s="188">
        <f t="shared" si="21"/>
        <v>0</v>
      </c>
      <c r="H122" s="188">
        <f t="shared" si="21"/>
        <v>0</v>
      </c>
      <c r="I122" s="89">
        <f>I78+I99+I120</f>
        <v>0</v>
      </c>
      <c r="J122" s="89">
        <f t="shared" si="21"/>
        <v>24784.33</v>
      </c>
      <c r="K122" s="89">
        <f t="shared" si="21"/>
        <v>24784.33</v>
      </c>
      <c r="L122" s="89">
        <f t="shared" si="21"/>
        <v>0</v>
      </c>
      <c r="N122" s="171">
        <v>0</v>
      </c>
      <c r="O122" s="26">
        <f>O78+O99+O120</f>
        <v>0</v>
      </c>
    </row>
    <row r="123" spans="1:15" s="15" customFormat="1" ht="12.75" x14ac:dyDescent="0.4">
      <c r="A123" s="374"/>
      <c r="B123" s="375"/>
      <c r="C123" s="124"/>
      <c r="D123" s="156"/>
      <c r="E123" s="124"/>
      <c r="F123" s="124"/>
      <c r="G123" s="124"/>
      <c r="H123" s="124"/>
      <c r="I123" s="124"/>
      <c r="J123" s="124"/>
      <c r="K123" s="124"/>
      <c r="L123" s="124"/>
      <c r="N123" s="170"/>
      <c r="O123" s="14"/>
    </row>
    <row r="124" spans="1:15" s="15" customFormat="1" x14ac:dyDescent="0.4">
      <c r="A124" s="265" t="s">
        <v>55</v>
      </c>
      <c r="B124" s="265"/>
      <c r="C124" s="124"/>
      <c r="D124" s="156"/>
      <c r="E124" s="124"/>
      <c r="F124" s="124"/>
      <c r="G124" s="124"/>
      <c r="H124" s="124"/>
      <c r="I124" s="124"/>
      <c r="J124" s="124"/>
      <c r="K124" s="124"/>
      <c r="L124" s="124"/>
      <c r="N124" s="170"/>
      <c r="O124" s="14"/>
    </row>
    <row r="125" spans="1:15" s="15" customFormat="1" ht="12.75" x14ac:dyDescent="0.4">
      <c r="A125" s="260" t="str">
        <f>'CONTRACT TOTAL'!A125:B125</f>
        <v>Travel</v>
      </c>
      <c r="B125" s="260"/>
      <c r="C125" s="83">
        <v>0</v>
      </c>
      <c r="D125" s="83">
        <v>0</v>
      </c>
      <c r="E125" s="219">
        <f>C125+'[4]Task 2-3'!E125</f>
        <v>0</v>
      </c>
      <c r="F125" s="219">
        <f>D125+'[4]Task 2-3'!F125</f>
        <v>0</v>
      </c>
      <c r="G125" s="241">
        <v>0</v>
      </c>
      <c r="H125" s="241">
        <v>0</v>
      </c>
      <c r="I125" s="241">
        <v>0</v>
      </c>
      <c r="J125" s="83">
        <f t="shared" ref="J125:J130" si="22">E125+G125+H125+I125</f>
        <v>0</v>
      </c>
      <c r="K125" s="83">
        <v>0</v>
      </c>
      <c r="L125" s="83">
        <v>0</v>
      </c>
      <c r="N125" s="204">
        <v>0</v>
      </c>
      <c r="O125" s="18">
        <f t="shared" ref="O125:O130" si="23">C125-N125</f>
        <v>0</v>
      </c>
    </row>
    <row r="126" spans="1:15" s="15" customFormat="1" ht="12.75" x14ac:dyDescent="0.4">
      <c r="A126" s="260" t="str">
        <f>'CONTRACT TOTAL'!A126:B126</f>
        <v>Equipment</v>
      </c>
      <c r="B126" s="260"/>
      <c r="C126" s="83">
        <v>0</v>
      </c>
      <c r="D126" s="83">
        <v>0</v>
      </c>
      <c r="E126" s="219">
        <f>C126+'[4]Task 2-3'!E126</f>
        <v>0</v>
      </c>
      <c r="F126" s="219">
        <f>D126+'[4]Task 2-3'!F126</f>
        <v>0</v>
      </c>
      <c r="G126" s="241">
        <v>0</v>
      </c>
      <c r="H126" s="241">
        <v>0</v>
      </c>
      <c r="I126" s="241">
        <v>0</v>
      </c>
      <c r="J126" s="83">
        <f t="shared" si="22"/>
        <v>0</v>
      </c>
      <c r="K126" s="83">
        <v>0</v>
      </c>
      <c r="L126" s="83">
        <v>0</v>
      </c>
      <c r="N126" s="204">
        <v>0</v>
      </c>
      <c r="O126" s="18">
        <f t="shared" si="23"/>
        <v>0</v>
      </c>
    </row>
    <row r="127" spans="1:15" s="15" customFormat="1" ht="12.75" x14ac:dyDescent="0.4">
      <c r="A127" s="260" t="str">
        <f>'CONTRACT TOTAL'!A127:B127</f>
        <v>Materials</v>
      </c>
      <c r="B127" s="260"/>
      <c r="C127" s="83">
        <v>0</v>
      </c>
      <c r="D127" s="83">
        <v>0</v>
      </c>
      <c r="E127" s="219">
        <f>C127+'[4]Task 2-3'!E127</f>
        <v>16335.65</v>
      </c>
      <c r="F127" s="219">
        <f>D127+'[4]Task 2-3'!F127</f>
        <v>87000</v>
      </c>
      <c r="G127" s="241">
        <v>0</v>
      </c>
      <c r="H127" s="241">
        <v>0</v>
      </c>
      <c r="I127" s="241">
        <v>0</v>
      </c>
      <c r="J127" s="83">
        <f t="shared" si="22"/>
        <v>16335.65</v>
      </c>
      <c r="K127" s="83">
        <v>16335.65</v>
      </c>
      <c r="L127" s="83">
        <v>0</v>
      </c>
      <c r="N127" s="204">
        <v>0</v>
      </c>
      <c r="O127" s="18">
        <f t="shared" si="23"/>
        <v>0</v>
      </c>
    </row>
    <row r="128" spans="1:15" s="15" customFormat="1" ht="12.75" x14ac:dyDescent="0.4">
      <c r="A128" s="260" t="str">
        <f>'CONTRACT TOTAL'!A128:B128</f>
        <v>Subcontracts</v>
      </c>
      <c r="B128" s="260"/>
      <c r="C128" s="83">
        <v>0</v>
      </c>
      <c r="D128" s="83">
        <v>0</v>
      </c>
      <c r="E128" s="219">
        <f>C128+'[4]Task 2-3'!E128</f>
        <v>17956.34</v>
      </c>
      <c r="F128" s="219">
        <f>D128+'[4]Task 2-3'!F128</f>
        <v>15000</v>
      </c>
      <c r="G128" s="241">
        <v>0</v>
      </c>
      <c r="H128" s="241">
        <v>0</v>
      </c>
      <c r="I128" s="241">
        <v>0</v>
      </c>
      <c r="J128" s="83">
        <f>E128+G128+H128+I128</f>
        <v>17956.34</v>
      </c>
      <c r="K128" s="83">
        <v>17956.34</v>
      </c>
      <c r="L128" s="83">
        <v>0</v>
      </c>
      <c r="N128" s="204">
        <v>0</v>
      </c>
      <c r="O128" s="18">
        <f t="shared" si="23"/>
        <v>0</v>
      </c>
    </row>
    <row r="129" spans="1:19" s="15" customFormat="1" ht="12.75" x14ac:dyDescent="0.4">
      <c r="A129" s="260" t="str">
        <f>'CONTRACT TOTAL'!A129:B129</f>
        <v>Miscellaneous</v>
      </c>
      <c r="B129" s="260"/>
      <c r="C129" s="83">
        <v>0</v>
      </c>
      <c r="D129" s="83">
        <v>0</v>
      </c>
      <c r="E129" s="219">
        <f>C129+'[4]Task 2-3'!E129</f>
        <v>20308.830000000002</v>
      </c>
      <c r="F129" s="219">
        <f>D129+'[4]Task 2-3'!F129</f>
        <v>14990</v>
      </c>
      <c r="G129" s="241">
        <v>0</v>
      </c>
      <c r="H129" s="241">
        <v>0</v>
      </c>
      <c r="I129" s="241">
        <v>0</v>
      </c>
      <c r="J129" s="83">
        <f t="shared" si="22"/>
        <v>20308.830000000002</v>
      </c>
      <c r="K129" s="83">
        <v>20308.830000000002</v>
      </c>
      <c r="L129" s="83">
        <v>0</v>
      </c>
      <c r="N129" s="204">
        <v>0</v>
      </c>
      <c r="O129" s="18">
        <f t="shared" si="23"/>
        <v>0</v>
      </c>
    </row>
    <row r="130" spans="1:19" s="15" customFormat="1" ht="12.75" x14ac:dyDescent="0.4">
      <c r="A130" s="260" t="str">
        <f>'CONTRACT TOTAL'!A130:B130</f>
        <v>Utilities</v>
      </c>
      <c r="B130" s="260"/>
      <c r="C130" s="83">
        <v>0</v>
      </c>
      <c r="D130" s="204">
        <v>0</v>
      </c>
      <c r="E130" s="219">
        <f>C130+'[4]Task 2-3'!E130</f>
        <v>53399.360000000001</v>
      </c>
      <c r="F130" s="219">
        <f>D130+'[4]Task 2-3'!F130</f>
        <v>37699</v>
      </c>
      <c r="G130" s="241">
        <v>0</v>
      </c>
      <c r="H130" s="241">
        <v>0</v>
      </c>
      <c r="I130" s="241">
        <v>0</v>
      </c>
      <c r="J130" s="83">
        <f t="shared" si="22"/>
        <v>53399.360000000001</v>
      </c>
      <c r="K130" s="83">
        <v>53399.360000000001</v>
      </c>
      <c r="L130" s="83">
        <v>0</v>
      </c>
      <c r="N130" s="204">
        <v>0</v>
      </c>
      <c r="O130" s="18">
        <f t="shared" si="23"/>
        <v>0</v>
      </c>
      <c r="Q130" s="29"/>
    </row>
    <row r="131" spans="1:19" s="15" customFormat="1" x14ac:dyDescent="0.4">
      <c r="A131" s="266" t="s">
        <v>56</v>
      </c>
      <c r="B131" s="266"/>
      <c r="C131" s="89">
        <f>SUM(C125:C130)</f>
        <v>0</v>
      </c>
      <c r="D131" s="89">
        <f>SUM(D125:D130)</f>
        <v>0</v>
      </c>
      <c r="E131" s="89">
        <f t="shared" ref="E131:L131" si="24">SUM(E125:E130)</f>
        <v>108000.18</v>
      </c>
      <c r="F131" s="89">
        <f t="shared" si="24"/>
        <v>154689</v>
      </c>
      <c r="G131" s="188">
        <f t="shared" si="24"/>
        <v>0</v>
      </c>
      <c r="H131" s="188">
        <f t="shared" si="24"/>
        <v>0</v>
      </c>
      <c r="I131" s="188">
        <f t="shared" si="24"/>
        <v>0</v>
      </c>
      <c r="J131" s="89">
        <f t="shared" si="24"/>
        <v>108000.18</v>
      </c>
      <c r="K131" s="89">
        <f t="shared" si="24"/>
        <v>108000.18</v>
      </c>
      <c r="L131" s="89">
        <f t="shared" si="24"/>
        <v>0</v>
      </c>
      <c r="N131" s="198">
        <f t="shared" ref="N131" si="25">SUM(N125:N130)</f>
        <v>0</v>
      </c>
      <c r="O131" s="28">
        <f>SUM(O125:O130)</f>
        <v>0</v>
      </c>
    </row>
    <row r="132" spans="1:19" s="16" customFormat="1" ht="12.75" x14ac:dyDescent="0.4">
      <c r="A132" s="368"/>
      <c r="B132" s="369"/>
      <c r="C132" s="72"/>
      <c r="D132" s="83"/>
      <c r="E132" s="72"/>
      <c r="F132" s="73"/>
      <c r="G132" s="73"/>
      <c r="H132" s="73"/>
      <c r="I132" s="83"/>
      <c r="J132" s="73"/>
      <c r="K132" s="83"/>
      <c r="L132" s="73"/>
      <c r="N132" s="169"/>
      <c r="O132" s="20"/>
    </row>
    <row r="133" spans="1:19" s="15" customFormat="1" x14ac:dyDescent="0.4">
      <c r="A133" s="266" t="s">
        <v>58</v>
      </c>
      <c r="B133" s="266"/>
      <c r="C133" s="89">
        <f>C122+C131</f>
        <v>0</v>
      </c>
      <c r="D133" s="89">
        <f>D122+D131</f>
        <v>0</v>
      </c>
      <c r="E133" s="89">
        <f t="shared" ref="E133:J133" si="26">E122+E131</f>
        <v>132784.51</v>
      </c>
      <c r="F133" s="89">
        <f t="shared" si="26"/>
        <v>209853</v>
      </c>
      <c r="G133" s="188">
        <f t="shared" si="26"/>
        <v>0</v>
      </c>
      <c r="H133" s="188">
        <f t="shared" si="26"/>
        <v>0</v>
      </c>
      <c r="I133" s="188">
        <f t="shared" si="26"/>
        <v>0</v>
      </c>
      <c r="J133" s="89">
        <f t="shared" si="26"/>
        <v>132784.51</v>
      </c>
      <c r="K133" s="89">
        <f>K122+K131</f>
        <v>132784.51</v>
      </c>
      <c r="L133" s="89">
        <f>L122+L131</f>
        <v>0</v>
      </c>
      <c r="N133" s="198">
        <f t="shared" ref="N133" si="27">N122+N131</f>
        <v>0</v>
      </c>
      <c r="O133" s="28">
        <f>O122+O131</f>
        <v>0</v>
      </c>
      <c r="Q133" s="29"/>
    </row>
    <row r="134" spans="1:19" s="15" customFormat="1" x14ac:dyDescent="0.4">
      <c r="A134" s="266" t="s">
        <v>44</v>
      </c>
      <c r="B134" s="266"/>
      <c r="C134" s="89">
        <v>0</v>
      </c>
      <c r="D134" s="172">
        <v>0</v>
      </c>
      <c r="E134" s="225">
        <f>C134+'[4]Task 2-3'!E134</f>
        <v>17568.68</v>
      </c>
      <c r="F134" s="225">
        <f>D134+'[4]Task 2-3'!F134</f>
        <v>44946</v>
      </c>
      <c r="G134" s="122">
        <v>0</v>
      </c>
      <c r="H134" s="122">
        <v>0</v>
      </c>
      <c r="I134" s="122">
        <v>0</v>
      </c>
      <c r="J134" s="89">
        <f>E134+G134+H134+I134</f>
        <v>17568.68</v>
      </c>
      <c r="K134" s="89">
        <v>17568.68</v>
      </c>
      <c r="L134" s="89">
        <v>0</v>
      </c>
      <c r="N134" s="172">
        <v>0</v>
      </c>
      <c r="O134" s="28">
        <f>C134-N134</f>
        <v>0</v>
      </c>
      <c r="Q134" s="146"/>
      <c r="S134" s="29"/>
    </row>
    <row r="135" spans="1:19" s="15" customFormat="1" ht="12.75" x14ac:dyDescent="0.3">
      <c r="A135" s="263" t="s">
        <v>65</v>
      </c>
      <c r="B135" s="263"/>
      <c r="C135" s="92">
        <f>(C122+C125+C127+C129)*0.286</f>
        <v>0</v>
      </c>
      <c r="D135" s="92">
        <f>(D122+D125+D127+D129)*0.286</f>
        <v>0</v>
      </c>
      <c r="E135" s="92">
        <f t="shared" ref="E135:J135" si="28">(E122+E125+E127+E129)*0.286</f>
        <v>17568.639660000001</v>
      </c>
      <c r="F135" s="92">
        <f t="shared" si="28"/>
        <v>44946.043999999994</v>
      </c>
      <c r="G135" s="92">
        <f t="shared" si="28"/>
        <v>0</v>
      </c>
      <c r="H135" s="96">
        <f t="shared" si="28"/>
        <v>0</v>
      </c>
      <c r="I135" s="92">
        <f>(I122+I125+I127+I129)*0.286</f>
        <v>0</v>
      </c>
      <c r="J135" s="92">
        <f t="shared" si="28"/>
        <v>17568.639660000001</v>
      </c>
      <c r="K135" s="92">
        <f>(K122+K125+K127+K129)*0.286</f>
        <v>17568.639660000001</v>
      </c>
      <c r="L135" s="92">
        <f>(L122+L125+L127+L129)*0.286</f>
        <v>0</v>
      </c>
      <c r="N135" s="92">
        <f>(N122+N125+N127+N129)*0.286</f>
        <v>0</v>
      </c>
      <c r="O135" s="43">
        <f>(O122+O125+O127+O129)*0.286</f>
        <v>0</v>
      </c>
      <c r="Q135" s="29"/>
    </row>
    <row r="136" spans="1:19" s="23" customFormat="1" x14ac:dyDescent="0.4">
      <c r="A136" s="264" t="s">
        <v>43</v>
      </c>
      <c r="B136" s="264"/>
      <c r="C136" s="93">
        <f>C133+C134</f>
        <v>0</v>
      </c>
      <c r="D136" s="93">
        <f>D133+D134</f>
        <v>0</v>
      </c>
      <c r="E136" s="93">
        <f>E133+E134</f>
        <v>150353.19</v>
      </c>
      <c r="F136" s="93">
        <f>F133+F134</f>
        <v>254799</v>
      </c>
      <c r="G136" s="93">
        <f t="shared" ref="G136:L136" si="29">G133+G134</f>
        <v>0</v>
      </c>
      <c r="H136" s="93">
        <f t="shared" si="29"/>
        <v>0</v>
      </c>
      <c r="I136" s="93">
        <f>I133+I134</f>
        <v>0</v>
      </c>
      <c r="J136" s="93">
        <f t="shared" si="29"/>
        <v>150353.19</v>
      </c>
      <c r="K136" s="93">
        <f t="shared" si="29"/>
        <v>150353.19</v>
      </c>
      <c r="L136" s="93">
        <f t="shared" si="29"/>
        <v>0</v>
      </c>
      <c r="N136" s="93">
        <f>N133+N134</f>
        <v>0</v>
      </c>
      <c r="O136" s="22">
        <f>O133+O134</f>
        <v>0</v>
      </c>
      <c r="Q136" s="47"/>
    </row>
    <row r="137" spans="1:19" x14ac:dyDescent="0.4">
      <c r="A137" s="64"/>
      <c r="B137" s="65"/>
      <c r="C137" s="66"/>
      <c r="D137" s="66"/>
      <c r="E137" s="66"/>
      <c r="F137" s="66"/>
      <c r="G137" s="66"/>
      <c r="H137" s="66"/>
      <c r="I137" s="66"/>
      <c r="J137" s="66"/>
      <c r="K137" s="67"/>
      <c r="L137" s="68"/>
      <c r="N137" s="15"/>
    </row>
    <row r="138" spans="1:19" x14ac:dyDescent="0.3">
      <c r="A138" s="261" t="s">
        <v>28</v>
      </c>
      <c r="B138" s="262"/>
      <c r="C138" s="262"/>
      <c r="D138" s="3"/>
      <c r="E138" s="3"/>
      <c r="F138" s="3"/>
      <c r="G138" s="4" t="s">
        <v>29</v>
      </c>
      <c r="H138" s="3"/>
      <c r="I138" s="3"/>
      <c r="J138" s="3"/>
      <c r="K138" s="3"/>
      <c r="L138" s="2"/>
    </row>
    <row r="139" spans="1:19" x14ac:dyDescent="0.4">
      <c r="A139" s="1" t="s">
        <v>22</v>
      </c>
      <c r="L139" s="84"/>
    </row>
    <row r="140" spans="1:19" x14ac:dyDescent="0.4">
      <c r="J140" s="187"/>
      <c r="K140" s="186"/>
    </row>
    <row r="141" spans="1:19" x14ac:dyDescent="0.4">
      <c r="J141" s="190"/>
      <c r="K141" s="186"/>
    </row>
    <row r="142" spans="1:19" x14ac:dyDescent="0.4">
      <c r="J142" s="187"/>
      <c r="K142" s="191"/>
    </row>
    <row r="143" spans="1:19" x14ac:dyDescent="0.4">
      <c r="C143" s="33"/>
      <c r="J143" s="206"/>
      <c r="K143" s="187"/>
      <c r="L143" s="155"/>
    </row>
    <row r="144" spans="1:19" x14ac:dyDescent="0.4">
      <c r="C144" s="34"/>
      <c r="J144" s="193"/>
      <c r="K144" s="32"/>
      <c r="L144" s="155"/>
    </row>
    <row r="145" spans="3:11" x14ac:dyDescent="0.4">
      <c r="C145" s="33"/>
      <c r="E145" s="32"/>
      <c r="I145" s="193"/>
      <c r="J145" s="193"/>
      <c r="K145" s="193"/>
    </row>
    <row r="146" spans="3:11" x14ac:dyDescent="0.4">
      <c r="C146" s="33"/>
      <c r="I146" s="193"/>
      <c r="J146" s="142"/>
    </row>
    <row r="147" spans="3:11" x14ac:dyDescent="0.4">
      <c r="C147" s="35"/>
      <c r="I147" s="193"/>
      <c r="J147" s="142"/>
    </row>
    <row r="148" spans="3:11" x14ac:dyDescent="0.4">
      <c r="C148" s="33"/>
    </row>
  </sheetData>
  <mergeCells count="160">
    <mergeCell ref="A54:B54"/>
    <mergeCell ref="A55:B55"/>
    <mergeCell ref="A75:B75"/>
    <mergeCell ref="A76:B76"/>
    <mergeCell ref="A96:B96"/>
    <mergeCell ref="A97:B97"/>
    <mergeCell ref="A114:B114"/>
    <mergeCell ref="A52:B52"/>
    <mergeCell ref="A53:B53"/>
    <mergeCell ref="A73:B73"/>
    <mergeCell ref="A74:B74"/>
    <mergeCell ref="A94:B94"/>
    <mergeCell ref="A95:B95"/>
    <mergeCell ref="A63:B63"/>
    <mergeCell ref="A64:B64"/>
    <mergeCell ref="A65:B65"/>
    <mergeCell ref="A66:B66"/>
    <mergeCell ref="A67:B67"/>
    <mergeCell ref="A68:B68"/>
    <mergeCell ref="A57:B57"/>
    <mergeCell ref="A58:B58"/>
    <mergeCell ref="A59:B59"/>
    <mergeCell ref="A60:B60"/>
    <mergeCell ref="A61:B61"/>
    <mergeCell ref="A4:D4"/>
    <mergeCell ref="E4:I4"/>
    <mergeCell ref="J4:L4"/>
    <mergeCell ref="A5:D6"/>
    <mergeCell ref="E5:I6"/>
    <mergeCell ref="J5:K5"/>
    <mergeCell ref="J6:K6"/>
    <mergeCell ref="A12:B16"/>
    <mergeCell ref="C12:F12"/>
    <mergeCell ref="G12:I12"/>
    <mergeCell ref="J12:K13"/>
    <mergeCell ref="J8:L8"/>
    <mergeCell ref="B9:D9"/>
    <mergeCell ref="E9:H9"/>
    <mergeCell ref="J9:L9"/>
    <mergeCell ref="C13:D13"/>
    <mergeCell ref="E13:F13"/>
    <mergeCell ref="G13:H13"/>
    <mergeCell ref="I13:I16"/>
    <mergeCell ref="J14:J16"/>
    <mergeCell ref="K14:K16"/>
    <mergeCell ref="A17:B17"/>
    <mergeCell ref="A18:B18"/>
    <mergeCell ref="A19:B19"/>
    <mergeCell ref="A20:B20"/>
    <mergeCell ref="A21:B21"/>
    <mergeCell ref="A22:B22"/>
    <mergeCell ref="L12:L16"/>
    <mergeCell ref="A2:A3"/>
    <mergeCell ref="B2:B3"/>
    <mergeCell ref="C2:G3"/>
    <mergeCell ref="H2:I3"/>
    <mergeCell ref="J2:L2"/>
    <mergeCell ref="J3:L3"/>
    <mergeCell ref="B10:D11"/>
    <mergeCell ref="E10:H11"/>
    <mergeCell ref="I10:I11"/>
    <mergeCell ref="J10:K10"/>
    <mergeCell ref="J11:K11"/>
    <mergeCell ref="A7:A11"/>
    <mergeCell ref="B7:D7"/>
    <mergeCell ref="E7:I7"/>
    <mergeCell ref="J7:L7"/>
    <mergeCell ref="B8:D8"/>
    <mergeCell ref="E8:I8"/>
    <mergeCell ref="A29:B29"/>
    <mergeCell ref="A30:B30"/>
    <mergeCell ref="A36:B36"/>
    <mergeCell ref="A33:B33"/>
    <mergeCell ref="A34:B34"/>
    <mergeCell ref="A37:B37"/>
    <mergeCell ref="A38:B38"/>
    <mergeCell ref="A39:B39"/>
    <mergeCell ref="A23:B23"/>
    <mergeCell ref="A24:B24"/>
    <mergeCell ref="A25:B25"/>
    <mergeCell ref="A26:B26"/>
    <mergeCell ref="A27:B27"/>
    <mergeCell ref="A28:B28"/>
    <mergeCell ref="A31:B31"/>
    <mergeCell ref="A32:B32"/>
    <mergeCell ref="A46:B46"/>
    <mergeCell ref="A47:B47"/>
    <mergeCell ref="A48:B48"/>
    <mergeCell ref="A49:B49"/>
    <mergeCell ref="A50:B50"/>
    <mergeCell ref="A51:B51"/>
    <mergeCell ref="A40:B40"/>
    <mergeCell ref="A41:B41"/>
    <mergeCell ref="A42:B42"/>
    <mergeCell ref="A43:B43"/>
    <mergeCell ref="A44:B44"/>
    <mergeCell ref="A45:B45"/>
    <mergeCell ref="A62:B62"/>
    <mergeCell ref="A80:B80"/>
    <mergeCell ref="A81:B81"/>
    <mergeCell ref="A82:B82"/>
    <mergeCell ref="A83:B83"/>
    <mergeCell ref="A84:B84"/>
    <mergeCell ref="A85:B85"/>
    <mergeCell ref="A69:B69"/>
    <mergeCell ref="A70:B70"/>
    <mergeCell ref="A71:B71"/>
    <mergeCell ref="A72:B72"/>
    <mergeCell ref="A78:B78"/>
    <mergeCell ref="A79:B79"/>
    <mergeCell ref="A92:B92"/>
    <mergeCell ref="A93:B93"/>
    <mergeCell ref="A99:B99"/>
    <mergeCell ref="A100:B100"/>
    <mergeCell ref="A101:B101"/>
    <mergeCell ref="A102:B102"/>
    <mergeCell ref="A86:B86"/>
    <mergeCell ref="A87:B87"/>
    <mergeCell ref="A88:B88"/>
    <mergeCell ref="A89:B89"/>
    <mergeCell ref="A90:B90"/>
    <mergeCell ref="A91:B91"/>
    <mergeCell ref="A112:B112"/>
    <mergeCell ref="A113:B113"/>
    <mergeCell ref="A120:B120"/>
    <mergeCell ref="A103:B103"/>
    <mergeCell ref="A104:B104"/>
    <mergeCell ref="A105:B105"/>
    <mergeCell ref="A106:B106"/>
    <mergeCell ref="A107:B107"/>
    <mergeCell ref="A108:B108"/>
    <mergeCell ref="A115:B115"/>
    <mergeCell ref="A116:B116"/>
    <mergeCell ref="A117:B117"/>
    <mergeCell ref="A118:B118"/>
    <mergeCell ref="A119:B119"/>
    <mergeCell ref="A133:B133"/>
    <mergeCell ref="A134:B134"/>
    <mergeCell ref="A135:B135"/>
    <mergeCell ref="A136:B136"/>
    <mergeCell ref="A138:C138"/>
    <mergeCell ref="A35:B35"/>
    <mergeCell ref="A56:B56"/>
    <mergeCell ref="A77:B77"/>
    <mergeCell ref="A98:B98"/>
    <mergeCell ref="A127:B127"/>
    <mergeCell ref="A128:B128"/>
    <mergeCell ref="A129:B129"/>
    <mergeCell ref="A130:B130"/>
    <mergeCell ref="A131:B131"/>
    <mergeCell ref="A132:B132"/>
    <mergeCell ref="A121:B121"/>
    <mergeCell ref="A122:B122"/>
    <mergeCell ref="A123:B123"/>
    <mergeCell ref="A124:B124"/>
    <mergeCell ref="A125:B125"/>
    <mergeCell ref="A126:B126"/>
    <mergeCell ref="A109:B109"/>
    <mergeCell ref="A110:B110"/>
    <mergeCell ref="A111:B111"/>
  </mergeCells>
  <pageMargins left="0.25" right="0.25" top="0.75" bottom="0.75" header="0.3" footer="0.3"/>
  <pageSetup paperSize="5" scale="87" fitToHeight="0" orientation="landscape" horizontalDpi="1200" verticalDpi="1200" r:id="rId1"/>
  <headerFooter>
    <oddHeader>&amp;RPAGE &amp;P OF PAGES &amp;N</oddHeader>
    <oddFooter>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DB53E-FE9C-45B0-BD86-D56B18476F03}">
  <sheetPr>
    <pageSetUpPr fitToPage="1"/>
  </sheetPr>
  <dimension ref="A1:S148"/>
  <sheetViews>
    <sheetView workbookViewId="0">
      <pane xSplit="2" ySplit="16" topLeftCell="C17" activePane="bottomRight" state="frozen"/>
      <selection activeCell="I10" sqref="I10:I11"/>
      <selection pane="topRight" activeCell="I10" sqref="I10:I11"/>
      <selection pane="bottomLeft" activeCell="I10" sqref="I10:I11"/>
      <selection pane="bottomRight" activeCell="A12" sqref="A12:B16"/>
    </sheetView>
  </sheetViews>
  <sheetFormatPr defaultColWidth="9.35546875" defaultRowHeight="13.15" outlineLevelCol="1" x14ac:dyDescent="0.4"/>
  <cols>
    <col min="1" max="1" width="21.140625" style="1" customWidth="1"/>
    <col min="2" max="2" width="34.35546875" style="1" customWidth="1"/>
    <col min="3" max="3" width="17.35546875" style="1" customWidth="1"/>
    <col min="4" max="5" width="16.140625" style="1" customWidth="1"/>
    <col min="6" max="6" width="17.35546875" style="1" customWidth="1"/>
    <col min="7" max="7" width="16.140625" style="1" customWidth="1"/>
    <col min="8" max="8" width="17.35546875" style="1" customWidth="1"/>
    <col min="9" max="10" width="16.140625" style="1" customWidth="1"/>
    <col min="11" max="11" width="14.35546875" style="1" bestFit="1" customWidth="1"/>
    <col min="12" max="12" width="16.140625" style="1" customWidth="1"/>
    <col min="13" max="13" width="9.35546875" style="1"/>
    <col min="14" max="14" width="14.35546875" style="1" customWidth="1" outlineLevel="1"/>
    <col min="15" max="15" width="15.140625" style="1" bestFit="1" customWidth="1" outlineLevel="1"/>
    <col min="16" max="16" width="12" style="1" bestFit="1" customWidth="1"/>
    <col min="17" max="17" width="14.35546875" style="1" bestFit="1" customWidth="1"/>
    <col min="18" max="18" width="9.35546875" style="1"/>
    <col min="19" max="19" width="10.140625" style="1" bestFit="1" customWidth="1"/>
    <col min="20" max="16384" width="9.35546875" style="1"/>
  </cols>
  <sheetData>
    <row r="1" spans="1:14" s="7" customFormat="1" ht="12" customHeight="1" x14ac:dyDescent="0.4">
      <c r="I1" s="11"/>
      <c r="J1" s="9"/>
      <c r="K1" s="10"/>
      <c r="L1" s="8"/>
    </row>
    <row r="2" spans="1:14" ht="27.75" customHeight="1" x14ac:dyDescent="0.4">
      <c r="A2" s="347"/>
      <c r="B2" s="349" t="s">
        <v>32</v>
      </c>
      <c r="C2" s="351" t="s">
        <v>30</v>
      </c>
      <c r="D2" s="351"/>
      <c r="E2" s="351"/>
      <c r="F2" s="351"/>
      <c r="G2" s="351"/>
      <c r="H2" s="353" t="s">
        <v>0</v>
      </c>
      <c r="I2" s="354"/>
      <c r="J2" s="296" t="s">
        <v>23</v>
      </c>
      <c r="K2" s="297"/>
      <c r="L2" s="298"/>
    </row>
    <row r="3" spans="1:14" ht="27.75" customHeight="1" x14ac:dyDescent="0.4">
      <c r="A3" s="348"/>
      <c r="B3" s="350"/>
      <c r="C3" s="352"/>
      <c r="D3" s="352"/>
      <c r="E3" s="352"/>
      <c r="F3" s="352"/>
      <c r="G3" s="352"/>
      <c r="H3" s="355"/>
      <c r="I3" s="356"/>
      <c r="J3" s="357" t="str">
        <f>'CONTRACT TOTAL'!J3:L3</f>
        <v>09/30/2022 (22)</v>
      </c>
      <c r="K3" s="358"/>
      <c r="L3" s="359"/>
    </row>
    <row r="4" spans="1:14" ht="10.35" customHeight="1" x14ac:dyDescent="0.4">
      <c r="A4" s="296" t="s">
        <v>31</v>
      </c>
      <c r="B4" s="297"/>
      <c r="C4" s="297"/>
      <c r="D4" s="298"/>
      <c r="E4" s="296" t="s">
        <v>1</v>
      </c>
      <c r="F4" s="297"/>
      <c r="G4" s="297"/>
      <c r="H4" s="297"/>
      <c r="I4" s="298"/>
      <c r="J4" s="330" t="s">
        <v>2</v>
      </c>
      <c r="K4" s="331"/>
      <c r="L4" s="332"/>
    </row>
    <row r="5" spans="1:14" ht="9" customHeight="1" x14ac:dyDescent="0.4">
      <c r="A5" s="333" t="str">
        <f>'CONTRACT TOTAL'!A5:D6</f>
        <v>NASA/Goodard Space Flight Center, Wallops Flight Facility
NASA Contracting Officer, NAME (name@nasa.gov)</v>
      </c>
      <c r="B5" s="334"/>
      <c r="C5" s="334"/>
      <c r="D5" s="335"/>
      <c r="E5" s="282" t="str">
        <f>'CONTRACT TOTAL'!E5:I6</f>
        <v>Institutional Info</v>
      </c>
      <c r="F5" s="339"/>
      <c r="G5" s="339"/>
      <c r="H5" s="339"/>
      <c r="I5" s="339"/>
      <c r="J5" s="279" t="s">
        <v>33</v>
      </c>
      <c r="K5" s="281"/>
      <c r="L5" s="100" t="s">
        <v>34</v>
      </c>
    </row>
    <row r="6" spans="1:14" ht="25.35" customHeight="1" x14ac:dyDescent="0.55000000000000004">
      <c r="A6" s="336"/>
      <c r="B6" s="337"/>
      <c r="C6" s="337"/>
      <c r="D6" s="338"/>
      <c r="E6" s="340"/>
      <c r="F6" s="341"/>
      <c r="G6" s="341"/>
      <c r="H6" s="341"/>
      <c r="I6" s="341"/>
      <c r="J6" s="274">
        <v>108467.02</v>
      </c>
      <c r="K6" s="275"/>
      <c r="L6" s="88"/>
    </row>
    <row r="7" spans="1:14" ht="10.5" customHeight="1" x14ac:dyDescent="0.4">
      <c r="A7" s="276" t="s">
        <v>3</v>
      </c>
      <c r="B7" s="279" t="s">
        <v>4</v>
      </c>
      <c r="C7" s="280"/>
      <c r="D7" s="281"/>
      <c r="E7" s="279" t="s">
        <v>5</v>
      </c>
      <c r="F7" s="280"/>
      <c r="G7" s="280"/>
      <c r="H7" s="280"/>
      <c r="I7" s="281"/>
      <c r="J7" s="282" t="s">
        <v>35</v>
      </c>
      <c r="K7" s="283"/>
      <c r="L7" s="284"/>
    </row>
    <row r="8" spans="1:14" ht="25.5" customHeight="1" x14ac:dyDescent="0.55000000000000004">
      <c r="A8" s="277"/>
      <c r="B8" s="342" t="s">
        <v>42</v>
      </c>
      <c r="C8" s="343"/>
      <c r="D8" s="344"/>
      <c r="E8" s="342">
        <f>'CONTRACT TOTAL'!E8:I8</f>
        <v>0</v>
      </c>
      <c r="F8" s="343"/>
      <c r="G8" s="343"/>
      <c r="H8" s="343"/>
      <c r="I8" s="344"/>
      <c r="J8" s="293">
        <v>108467.02</v>
      </c>
      <c r="K8" s="294"/>
      <c r="L8" s="295"/>
    </row>
    <row r="9" spans="1:14" ht="10.5" customHeight="1" x14ac:dyDescent="0.4">
      <c r="A9" s="277"/>
      <c r="B9" s="279" t="s">
        <v>6</v>
      </c>
      <c r="C9" s="280"/>
      <c r="D9" s="281"/>
      <c r="E9" s="285" t="s">
        <v>7</v>
      </c>
      <c r="F9" s="286"/>
      <c r="G9" s="286"/>
      <c r="H9" s="286"/>
      <c r="I9" s="126" t="s">
        <v>8</v>
      </c>
      <c r="J9" s="287" t="s">
        <v>9</v>
      </c>
      <c r="K9" s="288"/>
      <c r="L9" s="289"/>
    </row>
    <row r="10" spans="1:14" ht="9" customHeight="1" x14ac:dyDescent="0.4">
      <c r="A10" s="277"/>
      <c r="B10" s="376" t="s">
        <v>118</v>
      </c>
      <c r="C10" s="377"/>
      <c r="D10" s="378"/>
      <c r="E10" s="363" t="s">
        <v>66</v>
      </c>
      <c r="F10" s="283"/>
      <c r="G10" s="283"/>
      <c r="H10" s="283"/>
      <c r="I10" s="401">
        <f>'CONTRACT TOTAL'!I10:I11</f>
        <v>44847</v>
      </c>
      <c r="J10" s="285" t="s">
        <v>10</v>
      </c>
      <c r="K10" s="320"/>
      <c r="L10" s="98" t="s">
        <v>11</v>
      </c>
    </row>
    <row r="11" spans="1:14" ht="17.100000000000001" customHeight="1" x14ac:dyDescent="0.4">
      <c r="A11" s="278"/>
      <c r="B11" s="379"/>
      <c r="C11" s="380"/>
      <c r="D11" s="381"/>
      <c r="E11" s="364"/>
      <c r="F11" s="365"/>
      <c r="G11" s="365"/>
      <c r="H11" s="365"/>
      <c r="I11" s="402"/>
      <c r="J11" s="382">
        <v>108507.02</v>
      </c>
      <c r="K11" s="383"/>
      <c r="L11" s="140">
        <v>108507.02</v>
      </c>
    </row>
    <row r="12" spans="1:14" ht="11.25" customHeight="1" x14ac:dyDescent="0.4">
      <c r="A12" s="325" t="s">
        <v>12</v>
      </c>
      <c r="B12" s="326"/>
      <c r="C12" s="287" t="s">
        <v>13</v>
      </c>
      <c r="D12" s="288"/>
      <c r="E12" s="288"/>
      <c r="F12" s="289"/>
      <c r="G12" s="287" t="s">
        <v>14</v>
      </c>
      <c r="H12" s="288"/>
      <c r="I12" s="289"/>
      <c r="J12" s="302" t="s">
        <v>24</v>
      </c>
      <c r="K12" s="303"/>
      <c r="L12" s="276" t="s">
        <v>15</v>
      </c>
    </row>
    <row r="13" spans="1:14" ht="11.25" customHeight="1" x14ac:dyDescent="0.4">
      <c r="A13" s="327"/>
      <c r="B13" s="328"/>
      <c r="C13" s="302" t="s">
        <v>16</v>
      </c>
      <c r="D13" s="306"/>
      <c r="E13" s="287" t="s">
        <v>17</v>
      </c>
      <c r="F13" s="289"/>
      <c r="G13" s="287" t="s">
        <v>18</v>
      </c>
      <c r="H13" s="289"/>
      <c r="I13" s="290" t="s">
        <v>27</v>
      </c>
      <c r="J13" s="304"/>
      <c r="K13" s="305"/>
      <c r="L13" s="277"/>
    </row>
    <row r="14" spans="1:14" ht="11.25" customHeight="1" x14ac:dyDescent="0.4">
      <c r="A14" s="327"/>
      <c r="B14" s="329"/>
      <c r="C14" s="6" t="s">
        <v>26</v>
      </c>
      <c r="D14" s="6" t="s">
        <v>37</v>
      </c>
      <c r="E14" s="6" t="s">
        <v>39</v>
      </c>
      <c r="F14" s="6" t="s">
        <v>37</v>
      </c>
      <c r="G14" s="6"/>
      <c r="H14" s="6"/>
      <c r="I14" s="291"/>
      <c r="J14" s="307" t="s">
        <v>21</v>
      </c>
      <c r="K14" s="323" t="s">
        <v>25</v>
      </c>
      <c r="L14" s="277"/>
    </row>
    <row r="15" spans="1:14" ht="11.25" customHeight="1" x14ac:dyDescent="0.4">
      <c r="A15" s="327"/>
      <c r="B15" s="329"/>
      <c r="C15" s="5"/>
      <c r="D15" s="5"/>
      <c r="E15" s="5"/>
      <c r="F15" s="5"/>
      <c r="G15" s="27">
        <f>'CONTRACT TOTAL'!G15</f>
        <v>44856</v>
      </c>
      <c r="H15" s="27">
        <f>'CONTRACT TOTAL'!H15</f>
        <v>44887</v>
      </c>
      <c r="I15" s="291"/>
      <c r="J15" s="292"/>
      <c r="K15" s="324"/>
      <c r="L15" s="277"/>
    </row>
    <row r="16" spans="1:14" ht="11.25" customHeight="1" x14ac:dyDescent="0.4">
      <c r="A16" s="327"/>
      <c r="B16" s="329"/>
      <c r="C16" s="59" t="s">
        <v>36</v>
      </c>
      <c r="D16" s="59" t="s">
        <v>38</v>
      </c>
      <c r="E16" s="59" t="s">
        <v>40</v>
      </c>
      <c r="F16" s="59" t="s">
        <v>41</v>
      </c>
      <c r="G16" s="59" t="s">
        <v>19</v>
      </c>
      <c r="H16" s="59" t="s">
        <v>20</v>
      </c>
      <c r="I16" s="292"/>
      <c r="J16" s="292"/>
      <c r="K16" s="324"/>
      <c r="L16" s="277"/>
      <c r="N16" s="1" t="str">
        <f>'CONTRACT TOTAL'!N16</f>
        <v>Sep est</v>
      </c>
    </row>
    <row r="17" spans="1:15" s="25" customFormat="1" x14ac:dyDescent="0.4">
      <c r="A17" s="265" t="s">
        <v>46</v>
      </c>
      <c r="B17" s="265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N17" s="25" t="str">
        <f>'CONTRACT TOTAL'!N17</f>
        <v>from Oct Rpt</v>
      </c>
      <c r="O17" s="25" t="s">
        <v>67</v>
      </c>
    </row>
    <row r="18" spans="1:15" s="15" customFormat="1" ht="12.75" x14ac:dyDescent="0.4">
      <c r="A18" s="260" t="str">
        <f>'CONTRACT TOTAL'!A18:B18</f>
        <v>Position Title (Employee Classification) 1</v>
      </c>
      <c r="B18" s="260"/>
      <c r="C18" s="124">
        <v>0</v>
      </c>
      <c r="D18" s="195">
        <v>0</v>
      </c>
      <c r="E18" s="124">
        <f>C18+'[4]Task 2-4'!E18</f>
        <v>0</v>
      </c>
      <c r="F18" s="223">
        <f>D18+'[4]Task 2-4'!F18</f>
        <v>60</v>
      </c>
      <c r="G18" s="252">
        <v>0</v>
      </c>
      <c r="H18" s="252">
        <v>0</v>
      </c>
      <c r="I18" s="252">
        <v>0</v>
      </c>
      <c r="J18" s="124">
        <f>E18+G18+H18+I18</f>
        <v>0</v>
      </c>
      <c r="K18" s="124">
        <v>60</v>
      </c>
      <c r="L18" s="124">
        <v>0</v>
      </c>
      <c r="N18" s="203">
        <v>0</v>
      </c>
      <c r="O18" s="14">
        <f t="shared" ref="O18:O35" si="0">C18-N18</f>
        <v>0</v>
      </c>
    </row>
    <row r="19" spans="1:15" s="15" customFormat="1" ht="12.75" customHeight="1" x14ac:dyDescent="0.4">
      <c r="A19" s="260" t="str">
        <f>'CONTRACT TOTAL'!A19:B19</f>
        <v>Position Title (Employee Classification) 2</v>
      </c>
      <c r="B19" s="260"/>
      <c r="C19" s="124">
        <v>0</v>
      </c>
      <c r="D19" s="195">
        <v>0</v>
      </c>
      <c r="E19" s="223">
        <f>C19+'[4]Task 2-4'!E19</f>
        <v>0</v>
      </c>
      <c r="F19" s="223">
        <f>D19+'[4]Task 2-4'!F19</f>
        <v>60</v>
      </c>
      <c r="G19" s="252">
        <v>0</v>
      </c>
      <c r="H19" s="252">
        <v>0</v>
      </c>
      <c r="I19" s="252">
        <v>0</v>
      </c>
      <c r="J19" s="124">
        <f t="shared" ref="J19:J35" si="1">E19+G19+H19+I19</f>
        <v>0</v>
      </c>
      <c r="K19" s="124">
        <v>60</v>
      </c>
      <c r="L19" s="124">
        <v>0</v>
      </c>
      <c r="N19" s="203">
        <v>0</v>
      </c>
      <c r="O19" s="14">
        <f t="shared" si="0"/>
        <v>0</v>
      </c>
    </row>
    <row r="20" spans="1:15" s="15" customFormat="1" ht="12.75" customHeight="1" x14ac:dyDescent="0.4">
      <c r="A20" s="260" t="str">
        <f>'CONTRACT TOTAL'!A20:B20</f>
        <v>Position Title (Employee Classification) 3</v>
      </c>
      <c r="B20" s="260"/>
      <c r="C20" s="124">
        <v>0</v>
      </c>
      <c r="D20" s="195">
        <v>0</v>
      </c>
      <c r="E20" s="223">
        <f>C20+'[4]Task 2-4'!E20</f>
        <v>0</v>
      </c>
      <c r="F20" s="223">
        <f>D20+'[4]Task 2-4'!F20</f>
        <v>60</v>
      </c>
      <c r="G20" s="252">
        <v>0</v>
      </c>
      <c r="H20" s="252">
        <v>0</v>
      </c>
      <c r="I20" s="252">
        <v>0</v>
      </c>
      <c r="J20" s="124">
        <f t="shared" si="1"/>
        <v>0</v>
      </c>
      <c r="K20" s="124">
        <v>60</v>
      </c>
      <c r="L20" s="124">
        <v>0</v>
      </c>
      <c r="N20" s="203">
        <v>0</v>
      </c>
      <c r="O20" s="14">
        <f t="shared" si="0"/>
        <v>0</v>
      </c>
    </row>
    <row r="21" spans="1:15" s="15" customFormat="1" ht="12.75" x14ac:dyDescent="0.4">
      <c r="A21" s="260" t="str">
        <f>'CONTRACT TOTAL'!A21:B21</f>
        <v>Position Title (Employee Classification) 4</v>
      </c>
      <c r="B21" s="260"/>
      <c r="C21" s="124">
        <v>0</v>
      </c>
      <c r="D21" s="195">
        <v>0</v>
      </c>
      <c r="E21" s="223">
        <f>C21+'[4]Task 2-4'!E21</f>
        <v>80</v>
      </c>
      <c r="F21" s="223">
        <f>D21+'[4]Task 2-4'!F21</f>
        <v>120</v>
      </c>
      <c r="G21" s="252">
        <v>0</v>
      </c>
      <c r="H21" s="252">
        <v>0</v>
      </c>
      <c r="I21" s="252">
        <v>0</v>
      </c>
      <c r="J21" s="124">
        <f t="shared" si="1"/>
        <v>80</v>
      </c>
      <c r="K21" s="124">
        <v>120</v>
      </c>
      <c r="L21" s="124">
        <v>0</v>
      </c>
      <c r="N21" s="203">
        <v>0</v>
      </c>
      <c r="O21" s="14">
        <f t="shared" si="0"/>
        <v>0</v>
      </c>
    </row>
    <row r="22" spans="1:15" s="15" customFormat="1" ht="12.75" customHeight="1" x14ac:dyDescent="0.4">
      <c r="A22" s="260" t="str">
        <f>'CONTRACT TOTAL'!A22:B22</f>
        <v>Position Title (Employee Classification) 5</v>
      </c>
      <c r="B22" s="260"/>
      <c r="C22" s="124">
        <v>0</v>
      </c>
      <c r="D22" s="195">
        <v>0</v>
      </c>
      <c r="E22" s="223">
        <f>C22+'[4]Task 2-4'!E22</f>
        <v>32</v>
      </c>
      <c r="F22" s="223">
        <f>D22+'[4]Task 2-4'!F22</f>
        <v>0</v>
      </c>
      <c r="G22" s="252">
        <v>0</v>
      </c>
      <c r="H22" s="252">
        <v>0</v>
      </c>
      <c r="I22" s="252">
        <v>0</v>
      </c>
      <c r="J22" s="124">
        <f t="shared" si="1"/>
        <v>32</v>
      </c>
      <c r="K22" s="124">
        <v>0</v>
      </c>
      <c r="L22" s="124">
        <v>0</v>
      </c>
      <c r="N22" s="203">
        <v>0</v>
      </c>
      <c r="O22" s="14">
        <f t="shared" si="0"/>
        <v>0</v>
      </c>
    </row>
    <row r="23" spans="1:15" s="15" customFormat="1" ht="12.75" customHeight="1" x14ac:dyDescent="0.4">
      <c r="A23" s="260" t="str">
        <f>'CONTRACT TOTAL'!A23:B23</f>
        <v>Position Title (Employee Classification) 6</v>
      </c>
      <c r="B23" s="260"/>
      <c r="C23" s="124">
        <v>0</v>
      </c>
      <c r="D23" s="195">
        <v>0</v>
      </c>
      <c r="E23" s="223">
        <f>C23+'[4]Task 2-4'!E23</f>
        <v>0</v>
      </c>
      <c r="F23" s="223">
        <f>D23+'[4]Task 2-4'!F23</f>
        <v>0</v>
      </c>
      <c r="G23" s="252">
        <v>0</v>
      </c>
      <c r="H23" s="252">
        <v>0</v>
      </c>
      <c r="I23" s="252">
        <v>0</v>
      </c>
      <c r="J23" s="124">
        <f t="shared" si="1"/>
        <v>0</v>
      </c>
      <c r="K23" s="124">
        <v>0</v>
      </c>
      <c r="L23" s="124">
        <v>0</v>
      </c>
      <c r="N23" s="203">
        <v>0</v>
      </c>
      <c r="O23" s="14">
        <f t="shared" si="0"/>
        <v>0</v>
      </c>
    </row>
    <row r="24" spans="1:15" s="15" customFormat="1" ht="12.75" x14ac:dyDescent="0.4">
      <c r="A24" s="260" t="str">
        <f>'CONTRACT TOTAL'!A24:B24</f>
        <v>Position Title (Employee Classification) 7</v>
      </c>
      <c r="B24" s="260"/>
      <c r="C24" s="124">
        <v>0</v>
      </c>
      <c r="D24" s="195">
        <v>0</v>
      </c>
      <c r="E24" s="223">
        <f>C24+'[4]Task 2-4'!E24</f>
        <v>0</v>
      </c>
      <c r="F24" s="223">
        <f>D24+'[4]Task 2-4'!F24</f>
        <v>40</v>
      </c>
      <c r="G24" s="252">
        <v>0</v>
      </c>
      <c r="H24" s="252">
        <v>0</v>
      </c>
      <c r="I24" s="252">
        <v>0</v>
      </c>
      <c r="J24" s="124">
        <f t="shared" si="1"/>
        <v>0</v>
      </c>
      <c r="K24" s="124">
        <v>40</v>
      </c>
      <c r="L24" s="124">
        <v>0</v>
      </c>
      <c r="N24" s="203">
        <v>0</v>
      </c>
      <c r="O24" s="14">
        <f t="shared" si="0"/>
        <v>0</v>
      </c>
    </row>
    <row r="25" spans="1:15" s="15" customFormat="1" ht="12.75" customHeight="1" x14ac:dyDescent="0.4">
      <c r="A25" s="260" t="str">
        <f>'CONTRACT TOTAL'!A25:B25</f>
        <v>Position Title (Employee Classification) 8</v>
      </c>
      <c r="B25" s="260"/>
      <c r="C25" s="124">
        <v>0</v>
      </c>
      <c r="D25" s="195">
        <v>0</v>
      </c>
      <c r="E25" s="223">
        <f>C25+'[4]Task 2-4'!E25</f>
        <v>0</v>
      </c>
      <c r="F25" s="223">
        <f>D25+'[4]Task 2-4'!F25</f>
        <v>160</v>
      </c>
      <c r="G25" s="252">
        <v>0</v>
      </c>
      <c r="H25" s="252">
        <v>0</v>
      </c>
      <c r="I25" s="252">
        <v>0</v>
      </c>
      <c r="J25" s="124">
        <f t="shared" si="1"/>
        <v>0</v>
      </c>
      <c r="K25" s="124">
        <v>160</v>
      </c>
      <c r="L25" s="124">
        <v>0</v>
      </c>
      <c r="N25" s="203">
        <v>0</v>
      </c>
      <c r="O25" s="14">
        <f t="shared" si="0"/>
        <v>0</v>
      </c>
    </row>
    <row r="26" spans="1:15" s="15" customFormat="1" ht="12.75" customHeight="1" x14ac:dyDescent="0.4">
      <c r="A26" s="260" t="str">
        <f>'CONTRACT TOTAL'!A26:B26</f>
        <v>Position Title (Employee Classification) 9</v>
      </c>
      <c r="B26" s="260"/>
      <c r="C26" s="124">
        <v>0</v>
      </c>
      <c r="D26" s="195">
        <v>0</v>
      </c>
      <c r="E26" s="223">
        <f>C26+'[4]Task 2-4'!E26</f>
        <v>0</v>
      </c>
      <c r="F26" s="223">
        <f>D26+'[4]Task 2-4'!F26</f>
        <v>0</v>
      </c>
      <c r="G26" s="252">
        <v>0</v>
      </c>
      <c r="H26" s="252">
        <v>0</v>
      </c>
      <c r="I26" s="252">
        <v>0</v>
      </c>
      <c r="J26" s="124">
        <f t="shared" si="1"/>
        <v>0</v>
      </c>
      <c r="K26" s="124">
        <v>0</v>
      </c>
      <c r="L26" s="124">
        <v>0</v>
      </c>
      <c r="N26" s="203">
        <v>0</v>
      </c>
      <c r="O26" s="14">
        <f t="shared" si="0"/>
        <v>0</v>
      </c>
    </row>
    <row r="27" spans="1:15" s="15" customFormat="1" ht="12.75" customHeight="1" x14ac:dyDescent="0.4">
      <c r="A27" s="260" t="str">
        <f>'CONTRACT TOTAL'!A27:B27</f>
        <v>Position Title (Employee Classification) 10</v>
      </c>
      <c r="B27" s="260"/>
      <c r="C27" s="124">
        <v>0</v>
      </c>
      <c r="D27" s="195">
        <v>0</v>
      </c>
      <c r="E27" s="223">
        <f>C27+'[4]Task 2-4'!E27</f>
        <v>72.5</v>
      </c>
      <c r="F27" s="223">
        <f>D27+'[4]Task 2-4'!F27</f>
        <v>240</v>
      </c>
      <c r="G27" s="252">
        <v>0</v>
      </c>
      <c r="H27" s="252">
        <v>0</v>
      </c>
      <c r="I27" s="252">
        <v>0</v>
      </c>
      <c r="J27" s="124">
        <f t="shared" si="1"/>
        <v>72.5</v>
      </c>
      <c r="K27" s="124">
        <v>240</v>
      </c>
      <c r="L27" s="124">
        <v>0</v>
      </c>
      <c r="N27" s="203">
        <v>0</v>
      </c>
      <c r="O27" s="14">
        <f t="shared" si="0"/>
        <v>0</v>
      </c>
    </row>
    <row r="28" spans="1:15" s="15" customFormat="1" ht="12.75" customHeight="1" x14ac:dyDescent="0.4">
      <c r="A28" s="260" t="str">
        <f>'CONTRACT TOTAL'!A28:B28</f>
        <v>Position Title (Employee Classification) 11</v>
      </c>
      <c r="B28" s="260"/>
      <c r="C28" s="124">
        <v>0</v>
      </c>
      <c r="D28" s="195">
        <v>0</v>
      </c>
      <c r="E28" s="223">
        <f>C28+'[4]Task 2-4'!E28</f>
        <v>46</v>
      </c>
      <c r="F28" s="223">
        <f>D28+'[4]Task 2-4'!F28</f>
        <v>0</v>
      </c>
      <c r="G28" s="252">
        <v>0</v>
      </c>
      <c r="H28" s="252">
        <v>0</v>
      </c>
      <c r="I28" s="252">
        <v>0</v>
      </c>
      <c r="J28" s="124">
        <f t="shared" si="1"/>
        <v>46</v>
      </c>
      <c r="K28" s="124">
        <v>0</v>
      </c>
      <c r="L28" s="124">
        <v>0</v>
      </c>
      <c r="N28" s="203">
        <v>0</v>
      </c>
      <c r="O28" s="14">
        <f t="shared" si="0"/>
        <v>0</v>
      </c>
    </row>
    <row r="29" spans="1:15" s="15" customFormat="1" ht="12.75" customHeight="1" x14ac:dyDescent="0.4">
      <c r="A29" s="260" t="str">
        <f>'CONTRACT TOTAL'!A29:B29</f>
        <v>Position Title (Employee Classification) 12</v>
      </c>
      <c r="B29" s="260"/>
      <c r="C29" s="124">
        <v>0</v>
      </c>
      <c r="D29" s="195">
        <v>0</v>
      </c>
      <c r="E29" s="223">
        <f>C29+'[4]Task 2-4'!E29</f>
        <v>0</v>
      </c>
      <c r="F29" s="223">
        <f>D29+'[4]Task 2-4'!F29</f>
        <v>120</v>
      </c>
      <c r="G29" s="252">
        <v>0</v>
      </c>
      <c r="H29" s="252">
        <v>0</v>
      </c>
      <c r="I29" s="252">
        <v>0</v>
      </c>
      <c r="J29" s="124">
        <f t="shared" si="1"/>
        <v>0</v>
      </c>
      <c r="K29" s="124">
        <v>120</v>
      </c>
      <c r="L29" s="124">
        <v>0</v>
      </c>
      <c r="N29" s="203">
        <v>0</v>
      </c>
      <c r="O29" s="14">
        <f t="shared" si="0"/>
        <v>0</v>
      </c>
    </row>
    <row r="30" spans="1:15" s="15" customFormat="1" ht="12.75" customHeight="1" x14ac:dyDescent="0.4">
      <c r="A30" s="260" t="str">
        <f>'CONTRACT TOTAL'!A30:B30</f>
        <v>Position Title (Employee Classification) 13</v>
      </c>
      <c r="B30" s="260"/>
      <c r="C30" s="124">
        <v>0</v>
      </c>
      <c r="D30" s="195">
        <v>0</v>
      </c>
      <c r="E30" s="223">
        <f>C30+'[4]Task 2-4'!E30</f>
        <v>1.83</v>
      </c>
      <c r="F30" s="223">
        <f>D30+'[4]Task 2-4'!F30</f>
        <v>0</v>
      </c>
      <c r="G30" s="252">
        <v>0</v>
      </c>
      <c r="H30" s="252">
        <v>0</v>
      </c>
      <c r="I30" s="252">
        <v>0</v>
      </c>
      <c r="J30" s="124">
        <f t="shared" si="1"/>
        <v>1.83</v>
      </c>
      <c r="K30" s="124">
        <v>0</v>
      </c>
      <c r="L30" s="124">
        <v>0</v>
      </c>
      <c r="N30" s="203">
        <v>0</v>
      </c>
      <c r="O30" s="14">
        <f t="shared" si="0"/>
        <v>0</v>
      </c>
    </row>
    <row r="31" spans="1:15" s="15" customFormat="1" ht="12.75" customHeight="1" x14ac:dyDescent="0.4">
      <c r="A31" s="260" t="str">
        <f>'CONTRACT TOTAL'!A31:B31</f>
        <v>Position Title (Employee Classification) 14</v>
      </c>
      <c r="B31" s="260"/>
      <c r="C31" s="134">
        <v>0</v>
      </c>
      <c r="D31" s="195">
        <v>0</v>
      </c>
      <c r="E31" s="223">
        <f>C31+'[4]Task 2-4'!E31</f>
        <v>0</v>
      </c>
      <c r="F31" s="223">
        <f>D31+'[4]Task 2-4'!F31</f>
        <v>0</v>
      </c>
      <c r="G31" s="252">
        <v>0</v>
      </c>
      <c r="H31" s="252">
        <v>0</v>
      </c>
      <c r="I31" s="252">
        <v>0</v>
      </c>
      <c r="J31" s="134">
        <f t="shared" si="1"/>
        <v>0</v>
      </c>
      <c r="K31" s="134">
        <v>0</v>
      </c>
      <c r="L31" s="134">
        <v>0</v>
      </c>
      <c r="N31" s="203">
        <v>0</v>
      </c>
      <c r="O31" s="14">
        <f t="shared" si="0"/>
        <v>0</v>
      </c>
    </row>
    <row r="32" spans="1:15" s="15" customFormat="1" ht="12.75" customHeight="1" x14ac:dyDescent="0.4">
      <c r="A32" s="260" t="str">
        <f>'CONTRACT TOTAL'!A32:B32</f>
        <v>Position Title (Employee Classification) 15</v>
      </c>
      <c r="B32" s="260"/>
      <c r="C32" s="134">
        <v>0</v>
      </c>
      <c r="D32" s="195">
        <v>0</v>
      </c>
      <c r="E32" s="223">
        <f>C32+'[4]Task 2-4'!E32</f>
        <v>0</v>
      </c>
      <c r="F32" s="223">
        <f>D32+'[4]Task 2-4'!F32</f>
        <v>0</v>
      </c>
      <c r="G32" s="252">
        <v>0</v>
      </c>
      <c r="H32" s="252">
        <v>0</v>
      </c>
      <c r="I32" s="252">
        <v>0</v>
      </c>
      <c r="J32" s="134">
        <f t="shared" si="1"/>
        <v>0</v>
      </c>
      <c r="K32" s="134">
        <v>0</v>
      </c>
      <c r="L32" s="134">
        <v>0</v>
      </c>
      <c r="N32" s="203">
        <v>0</v>
      </c>
      <c r="O32" s="14">
        <f t="shared" si="0"/>
        <v>0</v>
      </c>
    </row>
    <row r="33" spans="1:15" s="15" customFormat="1" ht="12.75" customHeight="1" x14ac:dyDescent="0.4">
      <c r="A33" s="260" t="str">
        <f>'CONTRACT TOTAL'!A33:B33</f>
        <v>Position Title (Employee Classification) 16</v>
      </c>
      <c r="B33" s="260"/>
      <c r="C33" s="147">
        <v>0</v>
      </c>
      <c r="D33" s="195">
        <v>0</v>
      </c>
      <c r="E33" s="223">
        <f>C33+'[4]Task 2-4'!E33</f>
        <v>0</v>
      </c>
      <c r="F33" s="223">
        <f>D33+'[4]Task 2-4'!F33</f>
        <v>0</v>
      </c>
      <c r="G33" s="252">
        <v>0</v>
      </c>
      <c r="H33" s="252">
        <v>0</v>
      </c>
      <c r="I33" s="252">
        <v>0</v>
      </c>
      <c r="J33" s="147">
        <f t="shared" si="1"/>
        <v>0</v>
      </c>
      <c r="K33" s="147">
        <v>0</v>
      </c>
      <c r="L33" s="147">
        <v>0</v>
      </c>
      <c r="N33" s="203">
        <v>0</v>
      </c>
      <c r="O33" s="14">
        <f t="shared" si="0"/>
        <v>0</v>
      </c>
    </row>
    <row r="34" spans="1:15" s="15" customFormat="1" ht="12.75" customHeight="1" x14ac:dyDescent="0.4">
      <c r="A34" s="260" t="str">
        <f>'CONTRACT TOTAL'!A34:B34</f>
        <v>Position Title (Employee Classification) 17</v>
      </c>
      <c r="B34" s="260"/>
      <c r="C34" s="147">
        <v>0</v>
      </c>
      <c r="D34" s="195">
        <v>0</v>
      </c>
      <c r="E34" s="223">
        <f>C34+'[4]Task 2-4'!E34</f>
        <v>16.256999999999998</v>
      </c>
      <c r="F34" s="223">
        <f>D34+'[4]Task 2-4'!F34</f>
        <v>0</v>
      </c>
      <c r="G34" s="252">
        <v>0</v>
      </c>
      <c r="H34" s="252">
        <v>0</v>
      </c>
      <c r="I34" s="252">
        <v>0</v>
      </c>
      <c r="J34" s="147">
        <f t="shared" si="1"/>
        <v>16.256999999999998</v>
      </c>
      <c r="K34" s="147">
        <v>0</v>
      </c>
      <c r="L34" s="147">
        <v>0</v>
      </c>
      <c r="N34" s="203">
        <v>0</v>
      </c>
      <c r="O34" s="14">
        <f t="shared" si="0"/>
        <v>0</v>
      </c>
    </row>
    <row r="35" spans="1:15" s="15" customFormat="1" ht="12.75" x14ac:dyDescent="0.4">
      <c r="A35" s="260" t="str">
        <f>'CONTRACT TOTAL'!A35:B35</f>
        <v>Position Title (Employee Classification) 18</v>
      </c>
      <c r="B35" s="260"/>
      <c r="C35" s="124">
        <v>0</v>
      </c>
      <c r="D35" s="195">
        <v>0</v>
      </c>
      <c r="E35" s="223">
        <f>C35+'[4]Task 2-4'!E35</f>
        <v>43</v>
      </c>
      <c r="F35" s="223">
        <f>D35+'[4]Task 2-4'!F35</f>
        <v>124</v>
      </c>
      <c r="G35" s="252">
        <v>0</v>
      </c>
      <c r="H35" s="252">
        <v>0</v>
      </c>
      <c r="I35" s="252">
        <v>0</v>
      </c>
      <c r="J35" s="124">
        <f t="shared" si="1"/>
        <v>43</v>
      </c>
      <c r="K35" s="124">
        <v>124</v>
      </c>
      <c r="L35" s="124">
        <v>0</v>
      </c>
      <c r="N35" s="203">
        <v>0</v>
      </c>
      <c r="O35" s="13">
        <f t="shared" si="0"/>
        <v>0</v>
      </c>
    </row>
    <row r="36" spans="1:15" s="15" customFormat="1" ht="12.75" x14ac:dyDescent="0.4">
      <c r="A36" s="259" t="s">
        <v>47</v>
      </c>
      <c r="B36" s="259"/>
      <c r="C36" s="90">
        <f>SUM(C18:C35)</f>
        <v>0</v>
      </c>
      <c r="D36" s="177">
        <f>SUM(D18:D35)</f>
        <v>0</v>
      </c>
      <c r="E36" s="90">
        <f t="shared" ref="E36:L36" si="2">SUM(E18:E35)</f>
        <v>291.58699999999999</v>
      </c>
      <c r="F36" s="177">
        <f>SUM(F18:F35)</f>
        <v>984</v>
      </c>
      <c r="G36" s="199">
        <f t="shared" ref="G36:H36" si="3">SUM(G18:G35)</f>
        <v>0</v>
      </c>
      <c r="H36" s="199">
        <f t="shared" si="3"/>
        <v>0</v>
      </c>
      <c r="I36" s="90">
        <f t="shared" si="2"/>
        <v>0</v>
      </c>
      <c r="J36" s="90">
        <f t="shared" si="2"/>
        <v>291.58699999999999</v>
      </c>
      <c r="K36" s="90">
        <f t="shared" si="2"/>
        <v>984</v>
      </c>
      <c r="L36" s="90">
        <f t="shared" si="2"/>
        <v>0</v>
      </c>
      <c r="N36" s="199">
        <f t="shared" ref="N36" si="4">SUM(N18:N35)</f>
        <v>0</v>
      </c>
      <c r="O36" s="24">
        <f>SUM(O18:O35)</f>
        <v>0</v>
      </c>
    </row>
    <row r="37" spans="1:15" s="15" customFormat="1" ht="12.75" x14ac:dyDescent="0.4">
      <c r="A37" s="260"/>
      <c r="B37" s="260"/>
      <c r="C37" s="124"/>
      <c r="D37" s="178"/>
      <c r="E37" s="124"/>
      <c r="F37" s="178"/>
      <c r="G37" s="124"/>
      <c r="H37" s="124"/>
      <c r="I37" s="124"/>
      <c r="J37" s="124"/>
      <c r="K37" s="124"/>
      <c r="L37" s="124"/>
      <c r="N37" s="182"/>
      <c r="O37" s="14"/>
    </row>
    <row r="38" spans="1:15" s="25" customFormat="1" x14ac:dyDescent="0.4">
      <c r="A38" s="265" t="s">
        <v>48</v>
      </c>
      <c r="B38" s="265"/>
      <c r="C38" s="124"/>
      <c r="D38" s="178"/>
      <c r="E38" s="124"/>
      <c r="F38" s="178"/>
      <c r="G38" s="124"/>
      <c r="H38" s="124"/>
      <c r="I38" s="124"/>
      <c r="J38" s="124"/>
      <c r="K38" s="124"/>
      <c r="L38" s="124"/>
      <c r="N38" s="182"/>
      <c r="O38" s="14"/>
    </row>
    <row r="39" spans="1:15" s="15" customFormat="1" ht="12.75" customHeight="1" x14ac:dyDescent="0.4">
      <c r="A39" s="260" t="str">
        <f>'CONTRACT TOTAL'!A39:B39</f>
        <v>Position Title (Employee Classification) 1</v>
      </c>
      <c r="B39" s="260"/>
      <c r="C39" s="124">
        <v>0</v>
      </c>
      <c r="D39" s="178">
        <v>0</v>
      </c>
      <c r="E39" s="223">
        <f>C39+'[4]Task 2-4'!E39</f>
        <v>0</v>
      </c>
      <c r="F39" s="223">
        <f>D39+'[4]Task 2-4'!F39</f>
        <v>0</v>
      </c>
      <c r="G39" s="252">
        <v>0</v>
      </c>
      <c r="H39" s="252">
        <v>0</v>
      </c>
      <c r="I39" s="252">
        <v>0</v>
      </c>
      <c r="J39" s="124">
        <f>E39+G39+H39+I39</f>
        <v>0</v>
      </c>
      <c r="K39" s="124">
        <v>0</v>
      </c>
      <c r="L39" s="124">
        <v>0</v>
      </c>
      <c r="N39" s="203">
        <v>0</v>
      </c>
      <c r="O39" s="14">
        <f t="shared" ref="O39:O56" si="5">C39-N39</f>
        <v>0</v>
      </c>
    </row>
    <row r="40" spans="1:15" s="15" customFormat="1" ht="12.75" customHeight="1" x14ac:dyDescent="0.4">
      <c r="A40" s="260" t="str">
        <f>'CONTRACT TOTAL'!A40:B40</f>
        <v>Position Title (Employee Classification) 2</v>
      </c>
      <c r="B40" s="260"/>
      <c r="C40" s="124">
        <v>0</v>
      </c>
      <c r="D40" s="178">
        <v>0</v>
      </c>
      <c r="E40" s="223">
        <f>C40+'[4]Task 2-4'!E40</f>
        <v>0</v>
      </c>
      <c r="F40" s="223">
        <f>D40+'[4]Task 2-4'!F40</f>
        <v>0</v>
      </c>
      <c r="G40" s="252">
        <v>0</v>
      </c>
      <c r="H40" s="252">
        <v>0</v>
      </c>
      <c r="I40" s="252">
        <v>0</v>
      </c>
      <c r="J40" s="124">
        <f t="shared" ref="J40:J56" si="6">E40+G40+H40+I40</f>
        <v>0</v>
      </c>
      <c r="K40" s="124">
        <v>0</v>
      </c>
      <c r="L40" s="124">
        <v>0</v>
      </c>
      <c r="N40" s="203">
        <v>0</v>
      </c>
      <c r="O40" s="14">
        <f t="shared" si="5"/>
        <v>0</v>
      </c>
    </row>
    <row r="41" spans="1:15" s="15" customFormat="1" ht="12.75" customHeight="1" x14ac:dyDescent="0.4">
      <c r="A41" s="260" t="str">
        <f>'CONTRACT TOTAL'!A41:B41</f>
        <v>Position Title (Employee Classification) 3</v>
      </c>
      <c r="B41" s="260"/>
      <c r="C41" s="124">
        <v>0</v>
      </c>
      <c r="D41" s="178">
        <v>0</v>
      </c>
      <c r="E41" s="223">
        <f>C41+'[4]Task 2-4'!E41</f>
        <v>0</v>
      </c>
      <c r="F41" s="223">
        <f>D41+'[4]Task 2-4'!F41</f>
        <v>0</v>
      </c>
      <c r="G41" s="252">
        <v>0</v>
      </c>
      <c r="H41" s="252">
        <v>0</v>
      </c>
      <c r="I41" s="252">
        <v>0</v>
      </c>
      <c r="J41" s="124">
        <f t="shared" si="6"/>
        <v>0</v>
      </c>
      <c r="K41" s="124">
        <v>0</v>
      </c>
      <c r="L41" s="124">
        <v>0</v>
      </c>
      <c r="N41" s="203">
        <v>0</v>
      </c>
      <c r="O41" s="14">
        <f t="shared" si="5"/>
        <v>0</v>
      </c>
    </row>
    <row r="42" spans="1:15" s="15" customFormat="1" ht="12.75" x14ac:dyDescent="0.4">
      <c r="A42" s="260" t="str">
        <f>'CONTRACT TOTAL'!A42:B42</f>
        <v>Position Title (Employee Classification) 4</v>
      </c>
      <c r="B42" s="260"/>
      <c r="C42" s="124">
        <v>0</v>
      </c>
      <c r="D42" s="178">
        <v>0</v>
      </c>
      <c r="E42" s="223">
        <f>C42+'[4]Task 2-4'!E42</f>
        <v>0</v>
      </c>
      <c r="F42" s="223">
        <f>D42+'[4]Task 2-4'!F42</f>
        <v>0</v>
      </c>
      <c r="G42" s="252">
        <v>0</v>
      </c>
      <c r="H42" s="252">
        <v>0</v>
      </c>
      <c r="I42" s="252">
        <v>0</v>
      </c>
      <c r="J42" s="124">
        <f t="shared" si="6"/>
        <v>0</v>
      </c>
      <c r="K42" s="124">
        <v>0</v>
      </c>
      <c r="L42" s="124">
        <v>0</v>
      </c>
      <c r="N42" s="203">
        <v>0</v>
      </c>
      <c r="O42" s="14">
        <f t="shared" si="5"/>
        <v>0</v>
      </c>
    </row>
    <row r="43" spans="1:15" s="15" customFormat="1" ht="12.75" customHeight="1" x14ac:dyDescent="0.4">
      <c r="A43" s="260" t="str">
        <f>'CONTRACT TOTAL'!A43:B43</f>
        <v>Position Title (Employee Classification) 5</v>
      </c>
      <c r="B43" s="260"/>
      <c r="C43" s="124">
        <v>0</v>
      </c>
      <c r="D43" s="178">
        <v>0</v>
      </c>
      <c r="E43" s="223">
        <f>C43+'[4]Task 2-4'!E43</f>
        <v>6</v>
      </c>
      <c r="F43" s="223">
        <f>D43+'[4]Task 2-4'!F43</f>
        <v>100</v>
      </c>
      <c r="G43" s="252">
        <v>0</v>
      </c>
      <c r="H43" s="252">
        <v>0</v>
      </c>
      <c r="I43" s="252">
        <v>0</v>
      </c>
      <c r="J43" s="124">
        <f t="shared" si="6"/>
        <v>6</v>
      </c>
      <c r="K43" s="124">
        <v>100</v>
      </c>
      <c r="L43" s="124">
        <v>0</v>
      </c>
      <c r="N43" s="203">
        <v>0</v>
      </c>
      <c r="O43" s="14">
        <f t="shared" si="5"/>
        <v>0</v>
      </c>
    </row>
    <row r="44" spans="1:15" s="15" customFormat="1" ht="12.75" customHeight="1" x14ac:dyDescent="0.4">
      <c r="A44" s="260" t="str">
        <f>'CONTRACT TOTAL'!A44:B44</f>
        <v>Position Title (Employee Classification) 6</v>
      </c>
      <c r="B44" s="260"/>
      <c r="C44" s="124">
        <v>0</v>
      </c>
      <c r="D44" s="178">
        <v>0</v>
      </c>
      <c r="E44" s="223">
        <f>C44+'[4]Task 2-4'!E44</f>
        <v>9</v>
      </c>
      <c r="F44" s="223">
        <f>D44+'[4]Task 2-4'!F44</f>
        <v>100</v>
      </c>
      <c r="G44" s="252">
        <v>0</v>
      </c>
      <c r="H44" s="252">
        <v>0</v>
      </c>
      <c r="I44" s="252">
        <v>0</v>
      </c>
      <c r="J44" s="124">
        <f t="shared" si="6"/>
        <v>9</v>
      </c>
      <c r="K44" s="124">
        <v>100</v>
      </c>
      <c r="L44" s="124">
        <v>0</v>
      </c>
      <c r="N44" s="203">
        <v>0</v>
      </c>
      <c r="O44" s="14">
        <f t="shared" si="5"/>
        <v>0</v>
      </c>
    </row>
    <row r="45" spans="1:15" s="15" customFormat="1" ht="12.75" x14ac:dyDescent="0.4">
      <c r="A45" s="260" t="str">
        <f>'CONTRACT TOTAL'!A45:B45</f>
        <v>Position Title (Employee Classification) 7</v>
      </c>
      <c r="B45" s="260"/>
      <c r="C45" s="124">
        <v>0</v>
      </c>
      <c r="D45" s="178">
        <v>0</v>
      </c>
      <c r="E45" s="223">
        <f>C45+'[4]Task 2-4'!E45</f>
        <v>0</v>
      </c>
      <c r="F45" s="223">
        <f>D45+'[4]Task 2-4'!F45</f>
        <v>0</v>
      </c>
      <c r="G45" s="252">
        <v>0</v>
      </c>
      <c r="H45" s="252">
        <v>0</v>
      </c>
      <c r="I45" s="252">
        <v>0</v>
      </c>
      <c r="J45" s="124">
        <f t="shared" si="6"/>
        <v>0</v>
      </c>
      <c r="K45" s="124">
        <v>0</v>
      </c>
      <c r="L45" s="124">
        <v>0</v>
      </c>
      <c r="N45" s="203">
        <v>0</v>
      </c>
      <c r="O45" s="14">
        <f t="shared" si="5"/>
        <v>0</v>
      </c>
    </row>
    <row r="46" spans="1:15" s="15" customFormat="1" ht="12.75" customHeight="1" x14ac:dyDescent="0.4">
      <c r="A46" s="260" t="str">
        <f>'CONTRACT TOTAL'!A46:B46</f>
        <v>Position Title (Employee Classification) 8</v>
      </c>
      <c r="B46" s="260"/>
      <c r="C46" s="124">
        <v>0</v>
      </c>
      <c r="D46" s="178">
        <v>0</v>
      </c>
      <c r="E46" s="223">
        <f>C46+'[4]Task 2-4'!E46</f>
        <v>0</v>
      </c>
      <c r="F46" s="223">
        <f>D46+'[4]Task 2-4'!F46</f>
        <v>0</v>
      </c>
      <c r="G46" s="252">
        <v>0</v>
      </c>
      <c r="H46" s="252">
        <v>0</v>
      </c>
      <c r="I46" s="252">
        <v>0</v>
      </c>
      <c r="J46" s="124">
        <f t="shared" si="6"/>
        <v>0</v>
      </c>
      <c r="K46" s="124">
        <v>0</v>
      </c>
      <c r="L46" s="124">
        <v>0</v>
      </c>
      <c r="N46" s="203">
        <v>0</v>
      </c>
      <c r="O46" s="14">
        <f t="shared" si="5"/>
        <v>0</v>
      </c>
    </row>
    <row r="47" spans="1:15" s="15" customFormat="1" ht="12.75" customHeight="1" x14ac:dyDescent="0.4">
      <c r="A47" s="260" t="str">
        <f>'CONTRACT TOTAL'!A47:B47</f>
        <v>Position Title (Employee Classification) 9</v>
      </c>
      <c r="B47" s="260"/>
      <c r="C47" s="124">
        <v>0</v>
      </c>
      <c r="D47" s="178">
        <v>0</v>
      </c>
      <c r="E47" s="223">
        <f>C47+'[4]Task 2-4'!E47</f>
        <v>0</v>
      </c>
      <c r="F47" s="223">
        <f>D47+'[4]Task 2-4'!F47</f>
        <v>0</v>
      </c>
      <c r="G47" s="252">
        <v>0</v>
      </c>
      <c r="H47" s="252">
        <v>0</v>
      </c>
      <c r="I47" s="252">
        <v>0</v>
      </c>
      <c r="J47" s="124">
        <f t="shared" si="6"/>
        <v>0</v>
      </c>
      <c r="K47" s="124">
        <v>0</v>
      </c>
      <c r="L47" s="124">
        <v>0</v>
      </c>
      <c r="N47" s="203">
        <v>0</v>
      </c>
      <c r="O47" s="14">
        <f t="shared" si="5"/>
        <v>0</v>
      </c>
    </row>
    <row r="48" spans="1:15" s="15" customFormat="1" ht="12.75" customHeight="1" x14ac:dyDescent="0.4">
      <c r="A48" s="260" t="str">
        <f>'CONTRACT TOTAL'!A48:B48</f>
        <v>Position Title (Employee Classification) 10</v>
      </c>
      <c r="B48" s="260"/>
      <c r="C48" s="124">
        <v>0</v>
      </c>
      <c r="D48" s="178">
        <v>0</v>
      </c>
      <c r="E48" s="223">
        <f>C48+'[4]Task 2-4'!E48</f>
        <v>11</v>
      </c>
      <c r="F48" s="223">
        <f>D48+'[4]Task 2-4'!F48</f>
        <v>23</v>
      </c>
      <c r="G48" s="252">
        <v>0</v>
      </c>
      <c r="H48" s="252">
        <v>0</v>
      </c>
      <c r="I48" s="252">
        <v>0</v>
      </c>
      <c r="J48" s="124">
        <f t="shared" si="6"/>
        <v>11</v>
      </c>
      <c r="K48" s="124">
        <v>23</v>
      </c>
      <c r="L48" s="124">
        <v>0</v>
      </c>
      <c r="N48" s="203">
        <v>0</v>
      </c>
      <c r="O48" s="14">
        <f t="shared" si="5"/>
        <v>0</v>
      </c>
    </row>
    <row r="49" spans="1:15" s="15" customFormat="1" ht="12.75" customHeight="1" x14ac:dyDescent="0.4">
      <c r="A49" s="260" t="str">
        <f>'CONTRACT TOTAL'!A49:B49</f>
        <v>Position Title (Employee Classification) 11</v>
      </c>
      <c r="B49" s="260"/>
      <c r="C49" s="124">
        <v>0</v>
      </c>
      <c r="D49" s="178">
        <v>0</v>
      </c>
      <c r="E49" s="223">
        <f>C49+'[4]Task 2-4'!E49</f>
        <v>12.5</v>
      </c>
      <c r="F49" s="223">
        <f>D49+'[4]Task 2-4'!F49</f>
        <v>0</v>
      </c>
      <c r="G49" s="252">
        <v>0</v>
      </c>
      <c r="H49" s="252">
        <v>0</v>
      </c>
      <c r="I49" s="252">
        <v>0</v>
      </c>
      <c r="J49" s="124">
        <f t="shared" si="6"/>
        <v>12.5</v>
      </c>
      <c r="K49" s="124">
        <v>0</v>
      </c>
      <c r="L49" s="124">
        <v>0</v>
      </c>
      <c r="N49" s="203">
        <v>0</v>
      </c>
      <c r="O49" s="14">
        <f t="shared" si="5"/>
        <v>0</v>
      </c>
    </row>
    <row r="50" spans="1:15" s="15" customFormat="1" ht="12.75" customHeight="1" x14ac:dyDescent="0.4">
      <c r="A50" s="260" t="str">
        <f>'CONTRACT TOTAL'!A50:B50</f>
        <v>Position Title (Employee Classification) 12</v>
      </c>
      <c r="B50" s="260"/>
      <c r="C50" s="124">
        <v>0</v>
      </c>
      <c r="D50" s="178">
        <v>0</v>
      </c>
      <c r="E50" s="223">
        <f>C50+'[4]Task 2-4'!E50</f>
        <v>0</v>
      </c>
      <c r="F50" s="223">
        <f>D50+'[4]Task 2-4'!F50</f>
        <v>0</v>
      </c>
      <c r="G50" s="252">
        <v>0</v>
      </c>
      <c r="H50" s="252">
        <v>0</v>
      </c>
      <c r="I50" s="252">
        <v>0</v>
      </c>
      <c r="J50" s="124">
        <f t="shared" si="6"/>
        <v>0</v>
      </c>
      <c r="K50" s="124">
        <v>0</v>
      </c>
      <c r="L50" s="124">
        <v>0</v>
      </c>
      <c r="N50" s="203">
        <v>0</v>
      </c>
      <c r="O50" s="14">
        <f t="shared" si="5"/>
        <v>0</v>
      </c>
    </row>
    <row r="51" spans="1:15" s="15" customFormat="1" ht="12.75" customHeight="1" x14ac:dyDescent="0.4">
      <c r="A51" s="260" t="str">
        <f>'CONTRACT TOTAL'!A51:B51</f>
        <v>Position Title (Employee Classification) 13</v>
      </c>
      <c r="B51" s="260"/>
      <c r="C51" s="124">
        <v>0</v>
      </c>
      <c r="D51" s="178">
        <v>0</v>
      </c>
      <c r="E51" s="223">
        <f>C51+'[4]Task 2-4'!E51</f>
        <v>0</v>
      </c>
      <c r="F51" s="223">
        <f>D51+'[4]Task 2-4'!F51</f>
        <v>0</v>
      </c>
      <c r="G51" s="252">
        <v>0</v>
      </c>
      <c r="H51" s="252">
        <v>0</v>
      </c>
      <c r="I51" s="252">
        <v>0</v>
      </c>
      <c r="J51" s="124">
        <f t="shared" si="6"/>
        <v>0</v>
      </c>
      <c r="K51" s="124">
        <v>0</v>
      </c>
      <c r="L51" s="124">
        <v>0</v>
      </c>
      <c r="N51" s="203">
        <v>0</v>
      </c>
      <c r="O51" s="14">
        <f t="shared" si="5"/>
        <v>0</v>
      </c>
    </row>
    <row r="52" spans="1:15" s="15" customFormat="1" ht="12.75" customHeight="1" x14ac:dyDescent="0.4">
      <c r="A52" s="260" t="str">
        <f>'CONTRACT TOTAL'!A52:B52</f>
        <v>Position Title (Employee Classification) 14</v>
      </c>
      <c r="B52" s="260"/>
      <c r="C52" s="134">
        <v>0</v>
      </c>
      <c r="D52" s="178">
        <v>0</v>
      </c>
      <c r="E52" s="223">
        <f>C52+'[4]Task 2-4'!E52</f>
        <v>0</v>
      </c>
      <c r="F52" s="223">
        <f>D52+'[4]Task 2-4'!F52</f>
        <v>0</v>
      </c>
      <c r="G52" s="252">
        <v>0</v>
      </c>
      <c r="H52" s="252">
        <v>0</v>
      </c>
      <c r="I52" s="252">
        <v>0</v>
      </c>
      <c r="J52" s="134">
        <f t="shared" si="6"/>
        <v>0</v>
      </c>
      <c r="K52" s="134">
        <v>0</v>
      </c>
      <c r="L52" s="134">
        <v>0</v>
      </c>
      <c r="N52" s="203">
        <v>0</v>
      </c>
      <c r="O52" s="14">
        <f t="shared" si="5"/>
        <v>0</v>
      </c>
    </row>
    <row r="53" spans="1:15" s="15" customFormat="1" ht="12.75" customHeight="1" x14ac:dyDescent="0.4">
      <c r="A53" s="260" t="str">
        <f>'CONTRACT TOTAL'!A53:B53</f>
        <v>Position Title (Employee Classification) 15</v>
      </c>
      <c r="B53" s="260"/>
      <c r="C53" s="134">
        <v>0</v>
      </c>
      <c r="D53" s="178">
        <v>0</v>
      </c>
      <c r="E53" s="223">
        <f>C53+'[4]Task 2-4'!E53</f>
        <v>0</v>
      </c>
      <c r="F53" s="223">
        <f>D53+'[4]Task 2-4'!F53</f>
        <v>0</v>
      </c>
      <c r="G53" s="252">
        <v>0</v>
      </c>
      <c r="H53" s="252">
        <v>0</v>
      </c>
      <c r="I53" s="252">
        <v>0</v>
      </c>
      <c r="J53" s="134">
        <f t="shared" si="6"/>
        <v>0</v>
      </c>
      <c r="K53" s="134">
        <v>0</v>
      </c>
      <c r="L53" s="134">
        <v>0</v>
      </c>
      <c r="N53" s="203">
        <v>0</v>
      </c>
      <c r="O53" s="14">
        <f t="shared" si="5"/>
        <v>0</v>
      </c>
    </row>
    <row r="54" spans="1:15" s="15" customFormat="1" ht="12.75" customHeight="1" x14ac:dyDescent="0.4">
      <c r="A54" s="260" t="str">
        <f>'CONTRACT TOTAL'!A54:B54</f>
        <v>Position Title (Employee Classification) 16</v>
      </c>
      <c r="B54" s="260"/>
      <c r="C54" s="147">
        <v>0</v>
      </c>
      <c r="D54" s="178">
        <v>0</v>
      </c>
      <c r="E54" s="223">
        <f>C54+'[4]Task 2-4'!E54</f>
        <v>0</v>
      </c>
      <c r="F54" s="223">
        <f>D54+'[4]Task 2-4'!F54</f>
        <v>0</v>
      </c>
      <c r="G54" s="252">
        <v>0</v>
      </c>
      <c r="H54" s="252">
        <v>0</v>
      </c>
      <c r="I54" s="252">
        <v>0</v>
      </c>
      <c r="J54" s="147">
        <f t="shared" si="6"/>
        <v>0</v>
      </c>
      <c r="K54" s="147">
        <v>0</v>
      </c>
      <c r="L54" s="147">
        <v>0</v>
      </c>
      <c r="N54" s="203">
        <v>0</v>
      </c>
      <c r="O54" s="13">
        <f t="shared" si="5"/>
        <v>0</v>
      </c>
    </row>
    <row r="55" spans="1:15" s="15" customFormat="1" ht="12.75" customHeight="1" x14ac:dyDescent="0.4">
      <c r="A55" s="260" t="str">
        <f>'CONTRACT TOTAL'!A55:B55</f>
        <v>Position Title (Employee Classification) 17</v>
      </c>
      <c r="B55" s="260"/>
      <c r="C55" s="147">
        <v>0</v>
      </c>
      <c r="D55" s="178">
        <v>0</v>
      </c>
      <c r="E55" s="223">
        <f>C55+'[4]Task 2-4'!E55</f>
        <v>0</v>
      </c>
      <c r="F55" s="223">
        <f>D55+'[4]Task 2-4'!F55</f>
        <v>0</v>
      </c>
      <c r="G55" s="252">
        <v>0</v>
      </c>
      <c r="H55" s="252">
        <v>0</v>
      </c>
      <c r="I55" s="252">
        <v>0</v>
      </c>
      <c r="J55" s="147">
        <f t="shared" si="6"/>
        <v>0</v>
      </c>
      <c r="K55" s="147">
        <v>0</v>
      </c>
      <c r="L55" s="147">
        <v>0</v>
      </c>
      <c r="N55" s="203">
        <v>0</v>
      </c>
      <c r="O55" s="13">
        <f t="shared" si="5"/>
        <v>0</v>
      </c>
    </row>
    <row r="56" spans="1:15" s="15" customFormat="1" ht="12.75" x14ac:dyDescent="0.4">
      <c r="A56" s="260" t="str">
        <f>'CONTRACT TOTAL'!A56:B56</f>
        <v>Position Title (Employee Classification) 18</v>
      </c>
      <c r="B56" s="260"/>
      <c r="C56" s="124">
        <v>0</v>
      </c>
      <c r="D56" s="178">
        <v>0</v>
      </c>
      <c r="E56" s="223">
        <f>C56+'[4]Task 2-4'!E56</f>
        <v>0</v>
      </c>
      <c r="F56" s="223">
        <f>D56+'[4]Task 2-4'!F56</f>
        <v>23</v>
      </c>
      <c r="G56" s="252">
        <v>0</v>
      </c>
      <c r="H56" s="252">
        <v>0</v>
      </c>
      <c r="I56" s="252">
        <v>0</v>
      </c>
      <c r="J56" s="124">
        <f t="shared" si="6"/>
        <v>0</v>
      </c>
      <c r="K56" s="124">
        <v>23</v>
      </c>
      <c r="L56" s="124">
        <v>0</v>
      </c>
      <c r="N56" s="203">
        <v>0</v>
      </c>
      <c r="O56" s="13">
        <f t="shared" si="5"/>
        <v>0</v>
      </c>
    </row>
    <row r="57" spans="1:15" s="15" customFormat="1" ht="12.75" x14ac:dyDescent="0.4">
      <c r="A57" s="259" t="s">
        <v>47</v>
      </c>
      <c r="B57" s="259"/>
      <c r="C57" s="90">
        <f>SUM(C39:C56)</f>
        <v>0</v>
      </c>
      <c r="D57" s="177">
        <f>SUM(D39:D56)</f>
        <v>0</v>
      </c>
      <c r="E57" s="90">
        <f t="shared" ref="E57:L57" si="7">SUM(E39:E56)</f>
        <v>38.5</v>
      </c>
      <c r="F57" s="177">
        <f>SUM(F39:F56)</f>
        <v>246</v>
      </c>
      <c r="G57" s="199">
        <f t="shared" ref="G57:H57" si="8">SUM(G39:G56)</f>
        <v>0</v>
      </c>
      <c r="H57" s="199">
        <f t="shared" si="8"/>
        <v>0</v>
      </c>
      <c r="I57" s="90">
        <f t="shared" si="7"/>
        <v>0</v>
      </c>
      <c r="J57" s="90">
        <f t="shared" si="7"/>
        <v>38.5</v>
      </c>
      <c r="K57" s="90">
        <f t="shared" si="7"/>
        <v>246</v>
      </c>
      <c r="L57" s="90">
        <f t="shared" si="7"/>
        <v>0</v>
      </c>
      <c r="N57" s="199">
        <f t="shared" ref="N57" si="9">SUM(N39:N56)</f>
        <v>0</v>
      </c>
      <c r="O57" s="24">
        <f>SUM(O39:O56)</f>
        <v>0</v>
      </c>
    </row>
    <row r="58" spans="1:15" s="15" customFormat="1" ht="12.75" x14ac:dyDescent="0.4">
      <c r="A58" s="260"/>
      <c r="B58" s="260"/>
      <c r="C58" s="124"/>
      <c r="D58" s="178"/>
      <c r="E58" s="124"/>
      <c r="F58" s="178"/>
      <c r="G58" s="124"/>
      <c r="H58" s="124"/>
      <c r="I58" s="124"/>
      <c r="J58" s="124"/>
      <c r="K58" s="124"/>
      <c r="L58" s="124"/>
      <c r="N58" s="182"/>
      <c r="O58" s="14"/>
    </row>
    <row r="59" spans="1:15" s="15" customFormat="1" x14ac:dyDescent="0.4">
      <c r="A59" s="265" t="s">
        <v>49</v>
      </c>
      <c r="B59" s="265"/>
      <c r="C59" s="124"/>
      <c r="D59" s="178"/>
      <c r="E59" s="124"/>
      <c r="F59" s="178"/>
      <c r="G59" s="124"/>
      <c r="H59" s="124"/>
      <c r="I59" s="124"/>
      <c r="J59" s="124"/>
      <c r="K59" s="124"/>
      <c r="L59" s="124"/>
      <c r="N59" s="182"/>
      <c r="O59" s="14"/>
    </row>
    <row r="60" spans="1:15" s="15" customFormat="1" ht="12.75" customHeight="1" x14ac:dyDescent="0.4">
      <c r="A60" s="260" t="str">
        <f>'CONTRACT TOTAL'!A60:B60</f>
        <v>Position Title (Employee Classification) 1</v>
      </c>
      <c r="B60" s="260"/>
      <c r="C60" s="83">
        <v>0</v>
      </c>
      <c r="D60" s="173">
        <v>0</v>
      </c>
      <c r="E60" s="219">
        <f>C60+'[4]Task 2-4'!E60</f>
        <v>0</v>
      </c>
      <c r="F60" s="219">
        <f>D60+'[4]Task 2-4'!F60</f>
        <v>4346</v>
      </c>
      <c r="G60" s="241">
        <v>0</v>
      </c>
      <c r="H60" s="241">
        <v>0</v>
      </c>
      <c r="I60" s="241">
        <v>0</v>
      </c>
      <c r="J60" s="83">
        <f t="shared" ref="J60:J77" si="10">E60+G60+H60+I60</f>
        <v>0</v>
      </c>
      <c r="K60" s="83">
        <v>0</v>
      </c>
      <c r="L60" s="83">
        <v>0</v>
      </c>
      <c r="N60" s="204">
        <v>0</v>
      </c>
      <c r="O60" s="18">
        <f t="shared" ref="O60:O77" si="11">C60-N60</f>
        <v>0</v>
      </c>
    </row>
    <row r="61" spans="1:15" s="15" customFormat="1" ht="12.75" customHeight="1" x14ac:dyDescent="0.4">
      <c r="A61" s="260" t="str">
        <f>'CONTRACT TOTAL'!A61:B61</f>
        <v>Position Title (Employee Classification) 2</v>
      </c>
      <c r="B61" s="260"/>
      <c r="C61" s="83">
        <v>0</v>
      </c>
      <c r="D61" s="173">
        <v>0</v>
      </c>
      <c r="E61" s="219">
        <f>C61+'[4]Task 2-4'!E61</f>
        <v>0</v>
      </c>
      <c r="F61" s="219">
        <f>D61+'[4]Task 2-4'!F61</f>
        <v>3008</v>
      </c>
      <c r="G61" s="241">
        <v>0</v>
      </c>
      <c r="H61" s="241">
        <v>0</v>
      </c>
      <c r="I61" s="241">
        <v>0</v>
      </c>
      <c r="J61" s="83">
        <f t="shared" si="10"/>
        <v>0</v>
      </c>
      <c r="K61" s="83">
        <v>0</v>
      </c>
      <c r="L61" s="83">
        <v>0</v>
      </c>
      <c r="N61" s="204">
        <v>0</v>
      </c>
      <c r="O61" s="18">
        <f t="shared" si="11"/>
        <v>0</v>
      </c>
    </row>
    <row r="62" spans="1:15" s="15" customFormat="1" ht="12.75" customHeight="1" x14ac:dyDescent="0.4">
      <c r="A62" s="260" t="str">
        <f>'CONTRACT TOTAL'!A62:B62</f>
        <v>Position Title (Employee Classification) 3</v>
      </c>
      <c r="B62" s="260"/>
      <c r="C62" s="83">
        <v>0</v>
      </c>
      <c r="D62" s="173">
        <v>0</v>
      </c>
      <c r="E62" s="219">
        <f>C62+'[4]Task 2-4'!E62</f>
        <v>0</v>
      </c>
      <c r="F62" s="219">
        <f>D62+'[4]Task 2-4'!F62</f>
        <v>2722</v>
      </c>
      <c r="G62" s="241">
        <v>0</v>
      </c>
      <c r="H62" s="241">
        <v>0</v>
      </c>
      <c r="I62" s="241">
        <v>0</v>
      </c>
      <c r="J62" s="83">
        <f t="shared" si="10"/>
        <v>0</v>
      </c>
      <c r="K62" s="83">
        <v>0</v>
      </c>
      <c r="L62" s="83">
        <v>0</v>
      </c>
      <c r="N62" s="204">
        <v>0</v>
      </c>
      <c r="O62" s="18">
        <f t="shared" si="11"/>
        <v>0</v>
      </c>
    </row>
    <row r="63" spans="1:15" s="15" customFormat="1" ht="12.75" x14ac:dyDescent="0.4">
      <c r="A63" s="260" t="str">
        <f>'CONTRACT TOTAL'!A63:B63</f>
        <v>Position Title (Employee Classification) 4</v>
      </c>
      <c r="B63" s="260"/>
      <c r="C63" s="83">
        <v>0</v>
      </c>
      <c r="D63" s="173">
        <v>0</v>
      </c>
      <c r="E63" s="219">
        <f>C63+'[4]Task 2-4'!E63</f>
        <v>2264.8000000000002</v>
      </c>
      <c r="F63" s="219">
        <f>D63+'[4]Task 2-4'!F63</f>
        <v>2643</v>
      </c>
      <c r="G63" s="241">
        <v>0</v>
      </c>
      <c r="H63" s="241">
        <v>0</v>
      </c>
      <c r="I63" s="241">
        <v>0</v>
      </c>
      <c r="J63" s="83">
        <f t="shared" si="10"/>
        <v>2264.8000000000002</v>
      </c>
      <c r="K63" s="83">
        <v>2264.8000000000002</v>
      </c>
      <c r="L63" s="83">
        <v>0</v>
      </c>
      <c r="N63" s="204">
        <v>0</v>
      </c>
      <c r="O63" s="18">
        <f t="shared" si="11"/>
        <v>0</v>
      </c>
    </row>
    <row r="64" spans="1:15" s="15" customFormat="1" ht="12.75" customHeight="1" x14ac:dyDescent="0.4">
      <c r="A64" s="260" t="str">
        <f>'CONTRACT TOTAL'!A64:B64</f>
        <v>Position Title (Employee Classification) 5</v>
      </c>
      <c r="B64" s="260"/>
      <c r="C64" s="83">
        <v>0</v>
      </c>
      <c r="D64" s="173">
        <v>0</v>
      </c>
      <c r="E64" s="219">
        <f>C64+'[4]Task 2-4'!E64</f>
        <v>64.209999999999994</v>
      </c>
      <c r="F64" s="219">
        <f>D64+'[4]Task 2-4'!F64</f>
        <v>0</v>
      </c>
      <c r="G64" s="241">
        <v>0</v>
      </c>
      <c r="H64" s="241">
        <v>0</v>
      </c>
      <c r="I64" s="241">
        <v>0</v>
      </c>
      <c r="J64" s="83">
        <f t="shared" si="10"/>
        <v>64.209999999999994</v>
      </c>
      <c r="K64" s="83">
        <v>64.209999999999994</v>
      </c>
      <c r="L64" s="83">
        <v>0</v>
      </c>
      <c r="N64" s="204">
        <v>0</v>
      </c>
      <c r="O64" s="18">
        <f t="shared" si="11"/>
        <v>0</v>
      </c>
    </row>
    <row r="65" spans="1:16" s="15" customFormat="1" ht="12.75" customHeight="1" x14ac:dyDescent="0.4">
      <c r="A65" s="260" t="str">
        <f>'CONTRACT TOTAL'!A65:B65</f>
        <v>Position Title (Employee Classification) 6</v>
      </c>
      <c r="B65" s="260"/>
      <c r="C65" s="83">
        <v>0</v>
      </c>
      <c r="D65" s="173">
        <v>0</v>
      </c>
      <c r="E65" s="219">
        <f>C65+'[4]Task 2-4'!E65</f>
        <v>0</v>
      </c>
      <c r="F65" s="219">
        <f>D65+'[4]Task 2-4'!F65</f>
        <v>0</v>
      </c>
      <c r="G65" s="241">
        <v>0</v>
      </c>
      <c r="H65" s="241">
        <v>0</v>
      </c>
      <c r="I65" s="241">
        <v>0</v>
      </c>
      <c r="J65" s="83">
        <f t="shared" si="10"/>
        <v>0</v>
      </c>
      <c r="K65" s="83">
        <v>0</v>
      </c>
      <c r="L65" s="83">
        <v>0</v>
      </c>
      <c r="N65" s="204">
        <v>0</v>
      </c>
      <c r="O65" s="18">
        <f t="shared" si="11"/>
        <v>0</v>
      </c>
      <c r="P65" s="30"/>
    </row>
    <row r="66" spans="1:16" s="15" customFormat="1" ht="12.75" x14ac:dyDescent="0.4">
      <c r="A66" s="260" t="str">
        <f>'CONTRACT TOTAL'!A66:B66</f>
        <v>Position Title (Employee Classification) 7</v>
      </c>
      <c r="B66" s="260"/>
      <c r="C66" s="83">
        <v>0</v>
      </c>
      <c r="D66" s="173">
        <v>0</v>
      </c>
      <c r="E66" s="219">
        <f>C66+'[4]Task 2-4'!E66</f>
        <v>0</v>
      </c>
      <c r="F66" s="219">
        <f>D66+'[4]Task 2-4'!F66</f>
        <v>1252</v>
      </c>
      <c r="G66" s="241">
        <v>0</v>
      </c>
      <c r="H66" s="241">
        <v>0</v>
      </c>
      <c r="I66" s="241">
        <v>0</v>
      </c>
      <c r="J66" s="83">
        <f t="shared" si="10"/>
        <v>0</v>
      </c>
      <c r="K66" s="83">
        <v>0</v>
      </c>
      <c r="L66" s="83">
        <v>0</v>
      </c>
      <c r="N66" s="204">
        <v>0</v>
      </c>
      <c r="O66" s="18">
        <f t="shared" si="11"/>
        <v>0</v>
      </c>
      <c r="P66" s="31"/>
    </row>
    <row r="67" spans="1:16" s="15" customFormat="1" ht="12.75" customHeight="1" x14ac:dyDescent="0.4">
      <c r="A67" s="260" t="str">
        <f>'CONTRACT TOTAL'!A67:B67</f>
        <v>Position Title (Employee Classification) 8</v>
      </c>
      <c r="B67" s="260"/>
      <c r="C67" s="83">
        <v>0</v>
      </c>
      <c r="D67" s="173">
        <v>0</v>
      </c>
      <c r="E67" s="219">
        <f>C67+'[4]Task 2-4'!E67</f>
        <v>0</v>
      </c>
      <c r="F67" s="219">
        <f>D67+'[4]Task 2-4'!F67</f>
        <v>4845</v>
      </c>
      <c r="G67" s="241">
        <v>0</v>
      </c>
      <c r="H67" s="241">
        <v>0</v>
      </c>
      <c r="I67" s="241">
        <v>0</v>
      </c>
      <c r="J67" s="83">
        <f t="shared" si="10"/>
        <v>0</v>
      </c>
      <c r="K67" s="83">
        <v>0</v>
      </c>
      <c r="L67" s="83">
        <v>0</v>
      </c>
      <c r="N67" s="204">
        <v>0</v>
      </c>
      <c r="O67" s="18">
        <f t="shared" si="11"/>
        <v>0</v>
      </c>
      <c r="P67" s="29"/>
    </row>
    <row r="68" spans="1:16" s="15" customFormat="1" ht="12.75" customHeight="1" x14ac:dyDescent="0.4">
      <c r="A68" s="260" t="str">
        <f>'CONTRACT TOTAL'!A68:B68</f>
        <v>Position Title (Employee Classification) 9</v>
      </c>
      <c r="B68" s="260"/>
      <c r="C68" s="83">
        <v>0</v>
      </c>
      <c r="D68" s="173">
        <v>0</v>
      </c>
      <c r="E68" s="219">
        <f>C68+'[4]Task 2-4'!E68</f>
        <v>0</v>
      </c>
      <c r="F68" s="219">
        <f>D68+'[4]Task 2-4'!F68</f>
        <v>0</v>
      </c>
      <c r="G68" s="241">
        <v>0</v>
      </c>
      <c r="H68" s="241">
        <v>0</v>
      </c>
      <c r="I68" s="241">
        <v>0</v>
      </c>
      <c r="J68" s="83">
        <f t="shared" si="10"/>
        <v>0</v>
      </c>
      <c r="K68" s="83">
        <v>0</v>
      </c>
      <c r="L68" s="83">
        <v>0</v>
      </c>
      <c r="N68" s="204">
        <v>0</v>
      </c>
      <c r="O68" s="18">
        <f t="shared" si="11"/>
        <v>0</v>
      </c>
      <c r="P68" s="29"/>
    </row>
    <row r="69" spans="1:16" s="15" customFormat="1" ht="12.75" customHeight="1" x14ac:dyDescent="0.4">
      <c r="A69" s="260" t="str">
        <f>'CONTRACT TOTAL'!A69:B69</f>
        <v>Position Title (Employee Classification) 10</v>
      </c>
      <c r="B69" s="260"/>
      <c r="C69" s="83">
        <v>0</v>
      </c>
      <c r="D69" s="173">
        <v>0</v>
      </c>
      <c r="E69" s="219">
        <f>C69+'[4]Task 2-4'!E69</f>
        <v>1349.85</v>
      </c>
      <c r="F69" s="219">
        <f>D69+'[4]Task 2-4'!F69</f>
        <v>5088</v>
      </c>
      <c r="G69" s="241">
        <v>0</v>
      </c>
      <c r="H69" s="241">
        <v>0</v>
      </c>
      <c r="I69" s="241">
        <v>0</v>
      </c>
      <c r="J69" s="83">
        <f t="shared" si="10"/>
        <v>1349.85</v>
      </c>
      <c r="K69" s="83">
        <v>1349.85</v>
      </c>
      <c r="L69" s="83">
        <v>0</v>
      </c>
      <c r="N69" s="204">
        <v>0</v>
      </c>
      <c r="O69" s="18">
        <f t="shared" si="11"/>
        <v>0</v>
      </c>
    </row>
    <row r="70" spans="1:16" s="15" customFormat="1" ht="12.75" customHeight="1" x14ac:dyDescent="0.4">
      <c r="A70" s="260" t="str">
        <f>'CONTRACT TOTAL'!A70:B70</f>
        <v>Position Title (Employee Classification) 11</v>
      </c>
      <c r="B70" s="260"/>
      <c r="C70" s="83">
        <v>0</v>
      </c>
      <c r="D70" s="173">
        <v>0</v>
      </c>
      <c r="E70" s="219">
        <f>C70+'[4]Task 2-4'!E70</f>
        <v>1860.24</v>
      </c>
      <c r="F70" s="219">
        <f>D70+'[4]Task 2-4'!F70</f>
        <v>0</v>
      </c>
      <c r="G70" s="241">
        <v>0</v>
      </c>
      <c r="H70" s="241">
        <v>0</v>
      </c>
      <c r="I70" s="241">
        <v>0</v>
      </c>
      <c r="J70" s="83">
        <f t="shared" si="10"/>
        <v>1860.24</v>
      </c>
      <c r="K70" s="83">
        <v>1860.24</v>
      </c>
      <c r="L70" s="83">
        <v>0</v>
      </c>
      <c r="N70" s="204">
        <v>0</v>
      </c>
      <c r="O70" s="18">
        <f t="shared" si="11"/>
        <v>0</v>
      </c>
    </row>
    <row r="71" spans="1:16" s="15" customFormat="1" ht="12.75" customHeight="1" x14ac:dyDescent="0.4">
      <c r="A71" s="260" t="str">
        <f>'CONTRACT TOTAL'!A71:B71</f>
        <v>Position Title (Employee Classification) 12</v>
      </c>
      <c r="B71" s="260"/>
      <c r="C71" s="83">
        <v>0</v>
      </c>
      <c r="D71" s="173">
        <v>0</v>
      </c>
      <c r="E71" s="219">
        <f>C71+'[4]Task 2-4'!E71</f>
        <v>0</v>
      </c>
      <c r="F71" s="219">
        <f>D71+'[4]Task 2-4'!F71</f>
        <v>2965</v>
      </c>
      <c r="G71" s="241">
        <v>0</v>
      </c>
      <c r="H71" s="241">
        <v>0</v>
      </c>
      <c r="I71" s="241">
        <v>0</v>
      </c>
      <c r="J71" s="83">
        <f t="shared" si="10"/>
        <v>0</v>
      </c>
      <c r="K71" s="83">
        <v>0</v>
      </c>
      <c r="L71" s="83">
        <v>0</v>
      </c>
      <c r="N71" s="204">
        <v>0</v>
      </c>
      <c r="O71" s="18">
        <f t="shared" si="11"/>
        <v>0</v>
      </c>
    </row>
    <row r="72" spans="1:16" s="15" customFormat="1" ht="12.75" customHeight="1" x14ac:dyDescent="0.4">
      <c r="A72" s="260" t="str">
        <f>'CONTRACT TOTAL'!A72:B72</f>
        <v>Position Title (Employee Classification) 13</v>
      </c>
      <c r="B72" s="260"/>
      <c r="C72" s="83">
        <v>0</v>
      </c>
      <c r="D72" s="204">
        <v>0</v>
      </c>
      <c r="E72" s="219">
        <f>C72+'[4]Task 2-4'!E72</f>
        <v>93.52</v>
      </c>
      <c r="F72" s="219">
        <f>D72+'[4]Task 2-4'!F72</f>
        <v>0</v>
      </c>
      <c r="G72" s="241">
        <v>0</v>
      </c>
      <c r="H72" s="241">
        <v>0</v>
      </c>
      <c r="I72" s="241">
        <v>0</v>
      </c>
      <c r="J72" s="83">
        <f t="shared" si="10"/>
        <v>93.52</v>
      </c>
      <c r="K72" s="83">
        <v>93.52</v>
      </c>
      <c r="L72" s="83">
        <v>0</v>
      </c>
      <c r="N72" s="204">
        <v>0</v>
      </c>
      <c r="O72" s="18">
        <f t="shared" si="11"/>
        <v>0</v>
      </c>
    </row>
    <row r="73" spans="1:16" s="15" customFormat="1" ht="12.75" customHeight="1" x14ac:dyDescent="0.4">
      <c r="A73" s="260" t="str">
        <f>'CONTRACT TOTAL'!A73:B73</f>
        <v>Position Title (Employee Classification) 14</v>
      </c>
      <c r="B73" s="260"/>
      <c r="C73" s="83">
        <v>0</v>
      </c>
      <c r="D73" s="173">
        <v>0</v>
      </c>
      <c r="E73" s="219">
        <f>C73+'[4]Task 2-4'!E73</f>
        <v>0</v>
      </c>
      <c r="F73" s="219">
        <f>D73+'[4]Task 2-4'!F73</f>
        <v>0</v>
      </c>
      <c r="G73" s="241">
        <v>0</v>
      </c>
      <c r="H73" s="241">
        <v>0</v>
      </c>
      <c r="I73" s="241">
        <v>0</v>
      </c>
      <c r="J73" s="83">
        <f t="shared" si="10"/>
        <v>0</v>
      </c>
      <c r="K73" s="83">
        <v>0</v>
      </c>
      <c r="L73" s="83">
        <v>0</v>
      </c>
      <c r="N73" s="204">
        <v>0</v>
      </c>
      <c r="O73" s="18">
        <f t="shared" si="11"/>
        <v>0</v>
      </c>
    </row>
    <row r="74" spans="1:16" s="15" customFormat="1" ht="12.75" customHeight="1" x14ac:dyDescent="0.4">
      <c r="A74" s="260" t="str">
        <f>'CONTRACT TOTAL'!A74:B74</f>
        <v>Position Title (Employee Classification) 15</v>
      </c>
      <c r="B74" s="260"/>
      <c r="C74" s="83">
        <v>0</v>
      </c>
      <c r="D74" s="173">
        <v>0</v>
      </c>
      <c r="E74" s="219">
        <f>C74+'[4]Task 2-4'!E74</f>
        <v>0</v>
      </c>
      <c r="F74" s="219">
        <f>D74+'[4]Task 2-4'!F74</f>
        <v>0</v>
      </c>
      <c r="G74" s="241">
        <v>0</v>
      </c>
      <c r="H74" s="241">
        <v>0</v>
      </c>
      <c r="I74" s="241">
        <v>0</v>
      </c>
      <c r="J74" s="83">
        <f t="shared" si="10"/>
        <v>0</v>
      </c>
      <c r="K74" s="83">
        <v>0</v>
      </c>
      <c r="L74" s="83">
        <v>0</v>
      </c>
      <c r="N74" s="204">
        <v>0</v>
      </c>
      <c r="O74" s="18">
        <f t="shared" si="11"/>
        <v>0</v>
      </c>
    </row>
    <row r="75" spans="1:16" s="15" customFormat="1" ht="12.75" customHeight="1" x14ac:dyDescent="0.4">
      <c r="A75" s="260" t="str">
        <f>'CONTRACT TOTAL'!A75:B75</f>
        <v>Position Title (Employee Classification) 16</v>
      </c>
      <c r="B75" s="260"/>
      <c r="C75" s="83">
        <v>0</v>
      </c>
      <c r="D75" s="173">
        <v>0</v>
      </c>
      <c r="E75" s="219">
        <f>C75+'[4]Task 2-4'!E75</f>
        <v>0</v>
      </c>
      <c r="F75" s="219">
        <f>D75+'[4]Task 2-4'!F75</f>
        <v>0</v>
      </c>
      <c r="G75" s="241">
        <v>0</v>
      </c>
      <c r="H75" s="241">
        <v>0</v>
      </c>
      <c r="I75" s="241">
        <v>0</v>
      </c>
      <c r="J75" s="83">
        <f t="shared" si="10"/>
        <v>0</v>
      </c>
      <c r="K75" s="83">
        <v>0</v>
      </c>
      <c r="L75" s="83">
        <v>0</v>
      </c>
      <c r="N75" s="204">
        <v>0</v>
      </c>
      <c r="O75" s="17">
        <f t="shared" si="11"/>
        <v>0</v>
      </c>
    </row>
    <row r="76" spans="1:16" s="15" customFormat="1" ht="12.75" customHeight="1" x14ac:dyDescent="0.4">
      <c r="A76" s="260" t="str">
        <f>'CONTRACT TOTAL'!A76:B76</f>
        <v>Position Title (Employee Classification) 17</v>
      </c>
      <c r="B76" s="260"/>
      <c r="C76" s="83">
        <v>0</v>
      </c>
      <c r="D76" s="173">
        <v>0</v>
      </c>
      <c r="E76" s="219">
        <f>C76+'[4]Task 2-4'!E76</f>
        <v>763.12</v>
      </c>
      <c r="F76" s="219">
        <f>D76+'[4]Task 2-4'!F76</f>
        <v>0</v>
      </c>
      <c r="G76" s="241">
        <v>0</v>
      </c>
      <c r="H76" s="241">
        <v>0</v>
      </c>
      <c r="I76" s="241">
        <v>0</v>
      </c>
      <c r="J76" s="83">
        <f t="shared" si="10"/>
        <v>763.12</v>
      </c>
      <c r="K76" s="83">
        <v>763.12</v>
      </c>
      <c r="L76" s="83">
        <v>0</v>
      </c>
      <c r="N76" s="204">
        <v>0</v>
      </c>
      <c r="O76" s="17">
        <f t="shared" si="11"/>
        <v>0</v>
      </c>
    </row>
    <row r="77" spans="1:16" s="15" customFormat="1" ht="12.75" customHeight="1" x14ac:dyDescent="0.4">
      <c r="A77" s="260" t="str">
        <f>'CONTRACT TOTAL'!A77:B77</f>
        <v>Position Title (Employee Classification) 18</v>
      </c>
      <c r="B77" s="260"/>
      <c r="C77" s="83">
        <v>0</v>
      </c>
      <c r="D77" s="173">
        <v>0</v>
      </c>
      <c r="E77" s="219">
        <f>C77+'[4]Task 2-4'!E77</f>
        <v>1110.5999999999999</v>
      </c>
      <c r="F77" s="219">
        <f>D77+'[4]Task 2-4'!F77</f>
        <v>3063</v>
      </c>
      <c r="G77" s="241">
        <v>0</v>
      </c>
      <c r="H77" s="241">
        <v>0</v>
      </c>
      <c r="I77" s="241">
        <v>0</v>
      </c>
      <c r="J77" s="83">
        <f t="shared" si="10"/>
        <v>1110.5999999999999</v>
      </c>
      <c r="K77" s="83">
        <v>1110.5999999999999</v>
      </c>
      <c r="L77" s="83">
        <v>0</v>
      </c>
      <c r="N77" s="204">
        <v>0</v>
      </c>
      <c r="O77" s="17">
        <f t="shared" si="11"/>
        <v>0</v>
      </c>
    </row>
    <row r="78" spans="1:16" s="15" customFormat="1" ht="12.75" x14ac:dyDescent="0.4">
      <c r="A78" s="259" t="s">
        <v>51</v>
      </c>
      <c r="B78" s="259"/>
      <c r="C78" s="89">
        <f>SUM(C60:C77)</f>
        <v>0</v>
      </c>
      <c r="D78" s="176">
        <f>SUM(D60:D77)</f>
        <v>0</v>
      </c>
      <c r="E78" s="89">
        <f t="shared" ref="E78:L78" si="12">SUM(E60:E77)</f>
        <v>7506.34</v>
      </c>
      <c r="F78" s="176">
        <f>SUM(F60:F77)</f>
        <v>29932</v>
      </c>
      <c r="G78" s="198">
        <f t="shared" ref="G78:I78" si="13">SUM(G60:G77)</f>
        <v>0</v>
      </c>
      <c r="H78" s="198">
        <f t="shared" si="13"/>
        <v>0</v>
      </c>
      <c r="I78" s="198">
        <f t="shared" si="13"/>
        <v>0</v>
      </c>
      <c r="J78" s="89">
        <f t="shared" si="12"/>
        <v>7506.34</v>
      </c>
      <c r="K78" s="89">
        <f t="shared" si="12"/>
        <v>7506.34</v>
      </c>
      <c r="L78" s="89">
        <f t="shared" si="12"/>
        <v>0</v>
      </c>
      <c r="N78" s="198">
        <f t="shared" ref="N78" si="14">SUM(N60:N77)</f>
        <v>0</v>
      </c>
      <c r="O78" s="26">
        <f>SUM(O60:O77)</f>
        <v>0</v>
      </c>
    </row>
    <row r="79" spans="1:16" s="15" customFormat="1" ht="12.75" x14ac:dyDescent="0.4">
      <c r="A79" s="374"/>
      <c r="B79" s="375"/>
      <c r="C79" s="124"/>
      <c r="D79" s="178"/>
      <c r="E79" s="124"/>
      <c r="F79" s="178"/>
      <c r="G79" s="124"/>
      <c r="H79" s="124"/>
      <c r="I79" s="124"/>
      <c r="J79" s="124"/>
      <c r="K79" s="124"/>
      <c r="L79" s="124"/>
      <c r="N79" s="182"/>
      <c r="O79" s="14"/>
    </row>
    <row r="80" spans="1:16" s="15" customFormat="1" x14ac:dyDescent="0.4">
      <c r="A80" s="265" t="s">
        <v>50</v>
      </c>
      <c r="B80" s="265"/>
      <c r="C80" s="124"/>
      <c r="D80" s="178"/>
      <c r="E80" s="124"/>
      <c r="F80" s="178"/>
      <c r="G80" s="124"/>
      <c r="H80" s="124"/>
      <c r="I80" s="124"/>
      <c r="J80" s="124"/>
      <c r="K80" s="124"/>
      <c r="L80" s="124"/>
      <c r="N80" s="182"/>
      <c r="O80" s="14"/>
    </row>
    <row r="81" spans="1:15" s="15" customFormat="1" ht="12.75" customHeight="1" x14ac:dyDescent="0.4">
      <c r="A81" s="260" t="str">
        <f>'CONTRACT TOTAL'!A81:B81</f>
        <v>Position Title (Employee Classification) 1</v>
      </c>
      <c r="B81" s="260"/>
      <c r="C81" s="83">
        <v>0</v>
      </c>
      <c r="D81" s="173">
        <v>0</v>
      </c>
      <c r="E81" s="219">
        <f>C81+'[4]Task 2-4'!E81</f>
        <v>0</v>
      </c>
      <c r="F81" s="219">
        <f>D81+'[4]Task 2-4'!F81</f>
        <v>0</v>
      </c>
      <c r="G81" s="241">
        <v>0</v>
      </c>
      <c r="H81" s="241">
        <v>0</v>
      </c>
      <c r="I81" s="241">
        <v>0</v>
      </c>
      <c r="J81" s="83">
        <f t="shared" ref="J81:J98" si="15">E81+G81+H81+I81</f>
        <v>0</v>
      </c>
      <c r="K81" s="83">
        <v>0</v>
      </c>
      <c r="L81" s="83">
        <v>0</v>
      </c>
      <c r="N81" s="204">
        <v>0</v>
      </c>
      <c r="O81" s="18">
        <f t="shared" ref="O81:O98" si="16">C81-N81</f>
        <v>0</v>
      </c>
    </row>
    <row r="82" spans="1:15" s="15" customFormat="1" ht="12.75" customHeight="1" x14ac:dyDescent="0.4">
      <c r="A82" s="260" t="str">
        <f>'CONTRACT TOTAL'!A82:B82</f>
        <v>Position Title (Employee Classification) 2</v>
      </c>
      <c r="B82" s="260"/>
      <c r="C82" s="83">
        <v>0</v>
      </c>
      <c r="D82" s="173">
        <v>0</v>
      </c>
      <c r="E82" s="219">
        <f>C82+'[4]Task 2-4'!E82</f>
        <v>0</v>
      </c>
      <c r="F82" s="219">
        <f>D82+'[4]Task 2-4'!F82</f>
        <v>0</v>
      </c>
      <c r="G82" s="241">
        <v>0</v>
      </c>
      <c r="H82" s="241">
        <v>0</v>
      </c>
      <c r="I82" s="241">
        <v>0</v>
      </c>
      <c r="J82" s="83">
        <f t="shared" si="15"/>
        <v>0</v>
      </c>
      <c r="K82" s="83">
        <v>0</v>
      </c>
      <c r="L82" s="83">
        <v>0</v>
      </c>
      <c r="N82" s="204">
        <v>0</v>
      </c>
      <c r="O82" s="18">
        <f t="shared" si="16"/>
        <v>0</v>
      </c>
    </row>
    <row r="83" spans="1:15" s="15" customFormat="1" ht="12.75" customHeight="1" x14ac:dyDescent="0.4">
      <c r="A83" s="260" t="str">
        <f>'CONTRACT TOTAL'!A83:B83</f>
        <v>Position Title (Employee Classification) 3</v>
      </c>
      <c r="B83" s="260"/>
      <c r="C83" s="83">
        <v>0</v>
      </c>
      <c r="D83" s="173">
        <v>0</v>
      </c>
      <c r="E83" s="219">
        <f>C83+'[4]Task 2-4'!E83</f>
        <v>0</v>
      </c>
      <c r="F83" s="219">
        <f>D83+'[4]Task 2-4'!F83</f>
        <v>0</v>
      </c>
      <c r="G83" s="241">
        <v>0</v>
      </c>
      <c r="H83" s="241">
        <v>0</v>
      </c>
      <c r="I83" s="241">
        <v>0</v>
      </c>
      <c r="J83" s="83">
        <f t="shared" si="15"/>
        <v>0</v>
      </c>
      <c r="K83" s="83">
        <v>0</v>
      </c>
      <c r="L83" s="83">
        <v>0</v>
      </c>
      <c r="N83" s="204">
        <v>0</v>
      </c>
      <c r="O83" s="18">
        <f t="shared" si="16"/>
        <v>0</v>
      </c>
    </row>
    <row r="84" spans="1:15" s="15" customFormat="1" ht="12.75" x14ac:dyDescent="0.4">
      <c r="A84" s="260" t="str">
        <f>'CONTRACT TOTAL'!A84:B84</f>
        <v>Position Title (Employee Classification) 4</v>
      </c>
      <c r="B84" s="260"/>
      <c r="C84" s="83">
        <v>0</v>
      </c>
      <c r="D84" s="173">
        <v>0</v>
      </c>
      <c r="E84" s="219">
        <f>C84+'[4]Task 2-4'!E84</f>
        <v>0</v>
      </c>
      <c r="F84" s="219">
        <f>D84+'[4]Task 2-4'!F84</f>
        <v>0</v>
      </c>
      <c r="G84" s="241">
        <v>0</v>
      </c>
      <c r="H84" s="241">
        <v>0</v>
      </c>
      <c r="I84" s="241">
        <v>0</v>
      </c>
      <c r="J84" s="83">
        <f t="shared" si="15"/>
        <v>0</v>
      </c>
      <c r="K84" s="83">
        <v>0</v>
      </c>
      <c r="L84" s="83">
        <v>0</v>
      </c>
      <c r="N84" s="204">
        <v>0</v>
      </c>
      <c r="O84" s="18">
        <f t="shared" si="16"/>
        <v>0</v>
      </c>
    </row>
    <row r="85" spans="1:15" s="15" customFormat="1" ht="12.75" customHeight="1" x14ac:dyDescent="0.4">
      <c r="A85" s="260" t="str">
        <f>'CONTRACT TOTAL'!A85:B85</f>
        <v>Position Title (Employee Classification) 5</v>
      </c>
      <c r="B85" s="260"/>
      <c r="C85" s="83">
        <v>0</v>
      </c>
      <c r="D85" s="173">
        <v>0</v>
      </c>
      <c r="E85" s="219">
        <f>C85+'[4]Task 2-4'!E85</f>
        <v>293.94</v>
      </c>
      <c r="F85" s="219">
        <f>D85+'[4]Task 2-4'!F85</f>
        <v>5559</v>
      </c>
      <c r="G85" s="241">
        <v>0</v>
      </c>
      <c r="H85" s="241">
        <v>0</v>
      </c>
      <c r="I85" s="241">
        <v>0</v>
      </c>
      <c r="J85" s="83">
        <f t="shared" si="15"/>
        <v>293.94</v>
      </c>
      <c r="K85" s="83">
        <v>293.94</v>
      </c>
      <c r="L85" s="83">
        <v>0</v>
      </c>
      <c r="N85" s="204">
        <v>0</v>
      </c>
      <c r="O85" s="18">
        <f t="shared" si="16"/>
        <v>0</v>
      </c>
    </row>
    <row r="86" spans="1:15" s="15" customFormat="1" ht="12.75" customHeight="1" x14ac:dyDescent="0.4">
      <c r="A86" s="260" t="str">
        <f>'CONTRACT TOTAL'!A86:B86</f>
        <v>Position Title (Employee Classification) 6</v>
      </c>
      <c r="B86" s="260"/>
      <c r="C86" s="83">
        <v>0</v>
      </c>
      <c r="D86" s="173">
        <v>0</v>
      </c>
      <c r="E86" s="219">
        <f>C86+'[4]Task 2-4'!E86</f>
        <v>363.69</v>
      </c>
      <c r="F86" s="219">
        <f>D86+'[4]Task 2-4'!F86</f>
        <v>5559</v>
      </c>
      <c r="G86" s="241">
        <v>0</v>
      </c>
      <c r="H86" s="241">
        <v>0</v>
      </c>
      <c r="I86" s="241">
        <v>0</v>
      </c>
      <c r="J86" s="83">
        <f t="shared" si="15"/>
        <v>363.69</v>
      </c>
      <c r="K86" s="83">
        <v>363.69</v>
      </c>
      <c r="L86" s="83">
        <v>0</v>
      </c>
      <c r="N86" s="204">
        <v>0</v>
      </c>
      <c r="O86" s="18">
        <f t="shared" si="16"/>
        <v>0</v>
      </c>
    </row>
    <row r="87" spans="1:15" s="15" customFormat="1" ht="12.75" x14ac:dyDescent="0.4">
      <c r="A87" s="260" t="str">
        <f>'CONTRACT TOTAL'!A87:B87</f>
        <v>Position Title (Employee Classification) 7</v>
      </c>
      <c r="B87" s="260"/>
      <c r="C87" s="83">
        <v>0</v>
      </c>
      <c r="D87" s="173">
        <v>0</v>
      </c>
      <c r="E87" s="219">
        <f>C87+'[4]Task 2-4'!E87</f>
        <v>0</v>
      </c>
      <c r="F87" s="219">
        <f>D87+'[4]Task 2-4'!F87</f>
        <v>0</v>
      </c>
      <c r="G87" s="241">
        <v>0</v>
      </c>
      <c r="H87" s="241">
        <v>0</v>
      </c>
      <c r="I87" s="241">
        <v>0</v>
      </c>
      <c r="J87" s="83">
        <f t="shared" si="15"/>
        <v>0</v>
      </c>
      <c r="K87" s="83">
        <v>0</v>
      </c>
      <c r="L87" s="83">
        <v>0</v>
      </c>
      <c r="N87" s="204">
        <v>0</v>
      </c>
      <c r="O87" s="18">
        <f t="shared" si="16"/>
        <v>0</v>
      </c>
    </row>
    <row r="88" spans="1:15" s="15" customFormat="1" ht="12.75" customHeight="1" x14ac:dyDescent="0.4">
      <c r="A88" s="260" t="str">
        <f>'CONTRACT TOTAL'!A88:B88</f>
        <v>Position Title (Employee Classification) 8</v>
      </c>
      <c r="B88" s="260"/>
      <c r="C88" s="83">
        <v>0</v>
      </c>
      <c r="D88" s="173">
        <v>0</v>
      </c>
      <c r="E88" s="219">
        <f>C88+'[4]Task 2-4'!E88</f>
        <v>0</v>
      </c>
      <c r="F88" s="219">
        <f>D88+'[4]Task 2-4'!F88</f>
        <v>0</v>
      </c>
      <c r="G88" s="241">
        <v>0</v>
      </c>
      <c r="H88" s="241">
        <v>0</v>
      </c>
      <c r="I88" s="241">
        <v>0</v>
      </c>
      <c r="J88" s="83">
        <f t="shared" si="15"/>
        <v>0</v>
      </c>
      <c r="K88" s="83">
        <v>0</v>
      </c>
      <c r="L88" s="83">
        <v>0</v>
      </c>
      <c r="N88" s="204">
        <v>0</v>
      </c>
      <c r="O88" s="18">
        <f t="shared" si="16"/>
        <v>0</v>
      </c>
    </row>
    <row r="89" spans="1:15" s="15" customFormat="1" ht="12.75" customHeight="1" x14ac:dyDescent="0.4">
      <c r="A89" s="260" t="str">
        <f>'CONTRACT TOTAL'!A89:B89</f>
        <v>Position Title (Employee Classification) 9</v>
      </c>
      <c r="B89" s="260"/>
      <c r="C89" s="83">
        <v>0</v>
      </c>
      <c r="D89" s="173">
        <v>0</v>
      </c>
      <c r="E89" s="219">
        <f>C89+'[4]Task 2-4'!E89</f>
        <v>0</v>
      </c>
      <c r="F89" s="219">
        <f>D89+'[4]Task 2-4'!F89</f>
        <v>0</v>
      </c>
      <c r="G89" s="241">
        <v>0</v>
      </c>
      <c r="H89" s="241">
        <v>0</v>
      </c>
      <c r="I89" s="241">
        <v>0</v>
      </c>
      <c r="J89" s="83">
        <f t="shared" si="15"/>
        <v>0</v>
      </c>
      <c r="K89" s="83">
        <v>0</v>
      </c>
      <c r="L89" s="83">
        <v>0</v>
      </c>
      <c r="N89" s="204">
        <v>0</v>
      </c>
      <c r="O89" s="18">
        <f t="shared" si="16"/>
        <v>0</v>
      </c>
    </row>
    <row r="90" spans="1:15" s="15" customFormat="1" ht="12.75" customHeight="1" x14ac:dyDescent="0.4">
      <c r="A90" s="260" t="str">
        <f>'CONTRACT TOTAL'!A90:B90</f>
        <v>Position Title (Employee Classification) 10</v>
      </c>
      <c r="B90" s="260"/>
      <c r="C90" s="83">
        <v>0</v>
      </c>
      <c r="D90" s="173">
        <v>0</v>
      </c>
      <c r="E90" s="219">
        <f>C90+'[4]Task 2-4'!E90</f>
        <v>395.52</v>
      </c>
      <c r="F90" s="219">
        <f>D90+'[4]Task 2-4'!F90</f>
        <v>1125</v>
      </c>
      <c r="G90" s="241">
        <v>0</v>
      </c>
      <c r="H90" s="241">
        <v>0</v>
      </c>
      <c r="I90" s="241">
        <v>0</v>
      </c>
      <c r="J90" s="83">
        <f t="shared" si="15"/>
        <v>395.52</v>
      </c>
      <c r="K90" s="83">
        <v>395.52</v>
      </c>
      <c r="L90" s="83">
        <v>0</v>
      </c>
      <c r="N90" s="204">
        <v>0</v>
      </c>
      <c r="O90" s="18">
        <f t="shared" si="16"/>
        <v>0</v>
      </c>
    </row>
    <row r="91" spans="1:15" s="15" customFormat="1" ht="12.75" customHeight="1" x14ac:dyDescent="0.4">
      <c r="A91" s="260" t="str">
        <f>'CONTRACT TOTAL'!A91:B91</f>
        <v>Position Title (Employee Classification) 11</v>
      </c>
      <c r="B91" s="260"/>
      <c r="C91" s="83">
        <v>0</v>
      </c>
      <c r="D91" s="173">
        <v>0</v>
      </c>
      <c r="E91" s="219">
        <f>C91+'[4]Task 2-4'!E91</f>
        <v>750.04</v>
      </c>
      <c r="F91" s="219">
        <f>D91+'[4]Task 2-4'!F91</f>
        <v>0</v>
      </c>
      <c r="G91" s="241">
        <v>0</v>
      </c>
      <c r="H91" s="241">
        <v>0</v>
      </c>
      <c r="I91" s="241">
        <v>0</v>
      </c>
      <c r="J91" s="83">
        <f t="shared" si="15"/>
        <v>750.04</v>
      </c>
      <c r="K91" s="83">
        <v>750.04</v>
      </c>
      <c r="L91" s="83">
        <v>0</v>
      </c>
      <c r="N91" s="204">
        <v>0</v>
      </c>
      <c r="O91" s="18">
        <f t="shared" si="16"/>
        <v>0</v>
      </c>
    </row>
    <row r="92" spans="1:15" s="15" customFormat="1" ht="12.75" customHeight="1" x14ac:dyDescent="0.4">
      <c r="A92" s="260" t="str">
        <f>'CONTRACT TOTAL'!A92:B92</f>
        <v>Position Title (Employee Classification) 12</v>
      </c>
      <c r="B92" s="260"/>
      <c r="C92" s="83">
        <v>0</v>
      </c>
      <c r="D92" s="173">
        <v>0</v>
      </c>
      <c r="E92" s="219">
        <f>C92+'[4]Task 2-4'!E92</f>
        <v>0</v>
      </c>
      <c r="F92" s="219">
        <f>D92+'[4]Task 2-4'!F92</f>
        <v>0</v>
      </c>
      <c r="G92" s="241">
        <v>0</v>
      </c>
      <c r="H92" s="241">
        <v>0</v>
      </c>
      <c r="I92" s="241">
        <v>0</v>
      </c>
      <c r="J92" s="83">
        <f t="shared" si="15"/>
        <v>0</v>
      </c>
      <c r="K92" s="83">
        <v>0</v>
      </c>
      <c r="L92" s="83">
        <v>0</v>
      </c>
      <c r="N92" s="204">
        <v>0</v>
      </c>
      <c r="O92" s="18">
        <f t="shared" si="16"/>
        <v>0</v>
      </c>
    </row>
    <row r="93" spans="1:15" s="15" customFormat="1" ht="12.75" customHeight="1" x14ac:dyDescent="0.4">
      <c r="A93" s="260" t="str">
        <f>'CONTRACT TOTAL'!A93:B93</f>
        <v>Position Title (Employee Classification) 13</v>
      </c>
      <c r="B93" s="260"/>
      <c r="C93" s="83">
        <v>0</v>
      </c>
      <c r="D93" s="173">
        <v>0</v>
      </c>
      <c r="E93" s="219">
        <f>C93+'[4]Task 2-4'!E93</f>
        <v>0</v>
      </c>
      <c r="F93" s="219">
        <f>D93+'[4]Task 2-4'!F93</f>
        <v>0</v>
      </c>
      <c r="G93" s="241">
        <v>0</v>
      </c>
      <c r="H93" s="241">
        <v>0</v>
      </c>
      <c r="I93" s="241">
        <v>0</v>
      </c>
      <c r="J93" s="83">
        <f t="shared" si="15"/>
        <v>0</v>
      </c>
      <c r="K93" s="83">
        <v>0</v>
      </c>
      <c r="L93" s="83">
        <v>0</v>
      </c>
      <c r="N93" s="204">
        <v>0</v>
      </c>
      <c r="O93" s="18">
        <f t="shared" si="16"/>
        <v>0</v>
      </c>
    </row>
    <row r="94" spans="1:15" s="15" customFormat="1" ht="12.75" customHeight="1" x14ac:dyDescent="0.4">
      <c r="A94" s="260" t="str">
        <f>'CONTRACT TOTAL'!A94:B94</f>
        <v>Position Title (Employee Classification) 14</v>
      </c>
      <c r="B94" s="260"/>
      <c r="C94" s="83">
        <v>0</v>
      </c>
      <c r="D94" s="173">
        <v>0</v>
      </c>
      <c r="E94" s="219">
        <f>C94+'[4]Task 2-4'!E94</f>
        <v>0</v>
      </c>
      <c r="F94" s="219">
        <f>D94+'[4]Task 2-4'!F94</f>
        <v>0</v>
      </c>
      <c r="G94" s="241">
        <v>0</v>
      </c>
      <c r="H94" s="241">
        <v>0</v>
      </c>
      <c r="I94" s="241">
        <v>0</v>
      </c>
      <c r="J94" s="83">
        <f t="shared" si="15"/>
        <v>0</v>
      </c>
      <c r="K94" s="83">
        <v>0</v>
      </c>
      <c r="L94" s="83">
        <v>0</v>
      </c>
      <c r="N94" s="204">
        <v>0</v>
      </c>
      <c r="O94" s="18">
        <f t="shared" si="16"/>
        <v>0</v>
      </c>
    </row>
    <row r="95" spans="1:15" s="15" customFormat="1" ht="12.75" customHeight="1" x14ac:dyDescent="0.4">
      <c r="A95" s="260" t="str">
        <f>'CONTRACT TOTAL'!A95:B95</f>
        <v>Position Title (Employee Classification) 15</v>
      </c>
      <c r="B95" s="260"/>
      <c r="C95" s="83">
        <v>0</v>
      </c>
      <c r="D95" s="173">
        <v>0</v>
      </c>
      <c r="E95" s="219">
        <f>C95+'[4]Task 2-4'!E95</f>
        <v>0</v>
      </c>
      <c r="F95" s="219">
        <f>D95+'[4]Task 2-4'!F95</f>
        <v>0</v>
      </c>
      <c r="G95" s="241">
        <v>0</v>
      </c>
      <c r="H95" s="241">
        <v>0</v>
      </c>
      <c r="I95" s="241">
        <v>0</v>
      </c>
      <c r="J95" s="83">
        <f t="shared" si="15"/>
        <v>0</v>
      </c>
      <c r="K95" s="83">
        <v>0</v>
      </c>
      <c r="L95" s="83">
        <v>0</v>
      </c>
      <c r="N95" s="204">
        <v>0</v>
      </c>
      <c r="O95" s="18">
        <f t="shared" si="16"/>
        <v>0</v>
      </c>
    </row>
    <row r="96" spans="1:15" s="15" customFormat="1" ht="12.75" customHeight="1" x14ac:dyDescent="0.4">
      <c r="A96" s="260" t="str">
        <f>'CONTRACT TOTAL'!A96:B96</f>
        <v>Position Title (Employee Classification) 16</v>
      </c>
      <c r="B96" s="260"/>
      <c r="C96" s="83">
        <v>0</v>
      </c>
      <c r="D96" s="173">
        <v>0</v>
      </c>
      <c r="E96" s="219">
        <f>C96+'[4]Task 2-4'!E96</f>
        <v>0</v>
      </c>
      <c r="F96" s="219">
        <f>D96+'[4]Task 2-4'!F96</f>
        <v>0</v>
      </c>
      <c r="G96" s="241">
        <v>0</v>
      </c>
      <c r="H96" s="241">
        <v>0</v>
      </c>
      <c r="I96" s="241">
        <v>0</v>
      </c>
      <c r="J96" s="83">
        <f t="shared" si="15"/>
        <v>0</v>
      </c>
      <c r="K96" s="83">
        <v>0</v>
      </c>
      <c r="L96" s="83">
        <v>0</v>
      </c>
      <c r="N96" s="204">
        <v>0</v>
      </c>
      <c r="O96" s="17">
        <f t="shared" si="16"/>
        <v>0</v>
      </c>
    </row>
    <row r="97" spans="1:15" s="15" customFormat="1" ht="12.75" customHeight="1" x14ac:dyDescent="0.4">
      <c r="A97" s="260" t="str">
        <f>'CONTRACT TOTAL'!A97:B97</f>
        <v>Position Title (Employee Classification) 17</v>
      </c>
      <c r="B97" s="260"/>
      <c r="C97" s="83">
        <v>0</v>
      </c>
      <c r="D97" s="173">
        <v>0</v>
      </c>
      <c r="E97" s="219">
        <f>C97+'[4]Task 2-4'!E97</f>
        <v>0</v>
      </c>
      <c r="F97" s="219">
        <f>D97+'[4]Task 2-4'!F97</f>
        <v>0</v>
      </c>
      <c r="G97" s="241">
        <v>0</v>
      </c>
      <c r="H97" s="241">
        <v>0</v>
      </c>
      <c r="I97" s="241">
        <v>0</v>
      </c>
      <c r="J97" s="83">
        <f t="shared" si="15"/>
        <v>0</v>
      </c>
      <c r="K97" s="83">
        <v>0</v>
      </c>
      <c r="L97" s="83">
        <v>0</v>
      </c>
      <c r="N97" s="204">
        <v>0</v>
      </c>
      <c r="O97" s="17">
        <f t="shared" si="16"/>
        <v>0</v>
      </c>
    </row>
    <row r="98" spans="1:15" s="15" customFormat="1" ht="12.75" customHeight="1" x14ac:dyDescent="0.4">
      <c r="A98" s="260" t="str">
        <f>'CONTRACT TOTAL'!A98:B98</f>
        <v>Position Title (Employee Classification) 18</v>
      </c>
      <c r="B98" s="260"/>
      <c r="C98" s="83">
        <v>0</v>
      </c>
      <c r="D98" s="173">
        <v>0</v>
      </c>
      <c r="E98" s="219">
        <f>C98+'[4]Task 2-4'!E98</f>
        <v>0</v>
      </c>
      <c r="F98" s="219">
        <f>D98+'[4]Task 2-4'!F98</f>
        <v>851</v>
      </c>
      <c r="G98" s="241">
        <v>0</v>
      </c>
      <c r="H98" s="241">
        <v>0</v>
      </c>
      <c r="I98" s="241">
        <v>0</v>
      </c>
      <c r="J98" s="83">
        <f t="shared" si="15"/>
        <v>0</v>
      </c>
      <c r="K98" s="83">
        <v>0</v>
      </c>
      <c r="L98" s="83">
        <v>0</v>
      </c>
      <c r="N98" s="204">
        <v>0</v>
      </c>
      <c r="O98" s="17">
        <f t="shared" si="16"/>
        <v>0</v>
      </c>
    </row>
    <row r="99" spans="1:15" s="15" customFormat="1" ht="12.75" x14ac:dyDescent="0.4">
      <c r="A99" s="259" t="s">
        <v>52</v>
      </c>
      <c r="B99" s="259"/>
      <c r="C99" s="89">
        <f>SUM(C81:C98)</f>
        <v>0</v>
      </c>
      <c r="D99" s="176">
        <f>SUM(D81:D98)</f>
        <v>0</v>
      </c>
      <c r="E99" s="89">
        <f t="shared" ref="E99:L99" si="17">SUM(E81:E98)</f>
        <v>1803.19</v>
      </c>
      <c r="F99" s="176">
        <f>SUM(F81:F98)</f>
        <v>13094</v>
      </c>
      <c r="G99" s="198">
        <f t="shared" ref="G99:H99" si="18">SUM(G81:G98)</f>
        <v>0</v>
      </c>
      <c r="H99" s="198">
        <f t="shared" si="18"/>
        <v>0</v>
      </c>
      <c r="I99" s="89">
        <f t="shared" si="17"/>
        <v>0</v>
      </c>
      <c r="J99" s="89">
        <f t="shared" si="17"/>
        <v>1803.19</v>
      </c>
      <c r="K99" s="89">
        <f t="shared" si="17"/>
        <v>1803.19</v>
      </c>
      <c r="L99" s="89">
        <f t="shared" si="17"/>
        <v>0</v>
      </c>
      <c r="N99" s="198">
        <f t="shared" ref="N99" si="19">SUM(N81:N98)</f>
        <v>0</v>
      </c>
      <c r="O99" s="26">
        <f>SUM(O81:O98)</f>
        <v>0</v>
      </c>
    </row>
    <row r="100" spans="1:15" s="15" customFormat="1" ht="12.75" x14ac:dyDescent="0.4">
      <c r="A100" s="374"/>
      <c r="B100" s="375"/>
      <c r="C100" s="124"/>
      <c r="D100" s="178"/>
      <c r="E100" s="124"/>
      <c r="F100" s="178"/>
      <c r="G100" s="124"/>
      <c r="H100" s="124"/>
      <c r="I100" s="124"/>
      <c r="J100" s="124"/>
      <c r="K100" s="124"/>
      <c r="L100" s="124"/>
      <c r="N100" s="182"/>
      <c r="O100" s="14"/>
    </row>
    <row r="101" spans="1:15" s="15" customFormat="1" x14ac:dyDescent="0.4">
      <c r="A101" s="265" t="s">
        <v>53</v>
      </c>
      <c r="B101" s="265"/>
      <c r="C101" s="124"/>
      <c r="D101" s="178"/>
      <c r="E101" s="124"/>
      <c r="F101" s="178"/>
      <c r="G101" s="124"/>
      <c r="H101" s="124"/>
      <c r="I101" s="124"/>
      <c r="J101" s="124"/>
      <c r="K101" s="124"/>
      <c r="L101" s="124"/>
      <c r="N101" s="182"/>
      <c r="O101" s="14"/>
    </row>
    <row r="102" spans="1:15" s="15" customFormat="1" ht="12.75" customHeight="1" x14ac:dyDescent="0.4">
      <c r="A102" s="260" t="str">
        <f>'CONTRACT TOTAL'!A102:B102</f>
        <v>FY20 Employee Classification 40.7%</v>
      </c>
      <c r="B102" s="260"/>
      <c r="C102" s="70">
        <v>0</v>
      </c>
      <c r="D102" s="70">
        <v>0</v>
      </c>
      <c r="E102" s="70">
        <v>0</v>
      </c>
      <c r="F102" s="70">
        <v>0</v>
      </c>
      <c r="G102" s="196">
        <v>0</v>
      </c>
      <c r="H102" s="196">
        <v>0</v>
      </c>
      <c r="I102" s="70">
        <v>0</v>
      </c>
      <c r="J102" s="70">
        <f t="shared" ref="J102:J115" si="20">E102+G102+H102+I102</f>
        <v>0</v>
      </c>
      <c r="K102" s="70">
        <v>0</v>
      </c>
      <c r="L102" s="70">
        <v>0</v>
      </c>
      <c r="N102" s="196">
        <v>0</v>
      </c>
      <c r="O102" s="18">
        <f t="shared" ref="O102:O115" si="21">C102-N102</f>
        <v>0</v>
      </c>
    </row>
    <row r="103" spans="1:15" s="15" customFormat="1" ht="12.75" customHeight="1" x14ac:dyDescent="0.4">
      <c r="A103" s="260" t="str">
        <f>'CONTRACT TOTAL'!A103:B103</f>
        <v>FY20 Employee Classification 44.5%</v>
      </c>
      <c r="B103" s="260"/>
      <c r="C103" s="70">
        <v>0</v>
      </c>
      <c r="D103" s="70">
        <v>0</v>
      </c>
      <c r="E103" s="70">
        <v>0</v>
      </c>
      <c r="F103" s="196">
        <v>0</v>
      </c>
      <c r="G103" s="196">
        <v>0</v>
      </c>
      <c r="H103" s="196">
        <v>0</v>
      </c>
      <c r="I103" s="70">
        <v>0</v>
      </c>
      <c r="J103" s="70">
        <f t="shared" si="20"/>
        <v>0</v>
      </c>
      <c r="K103" s="70">
        <v>0</v>
      </c>
      <c r="L103" s="70">
        <v>0</v>
      </c>
      <c r="N103" s="196">
        <v>0</v>
      </c>
      <c r="O103" s="18">
        <f t="shared" si="21"/>
        <v>0</v>
      </c>
    </row>
    <row r="104" spans="1:15" s="15" customFormat="1" ht="12.75" x14ac:dyDescent="0.4">
      <c r="A104" s="260" t="str">
        <f>'CONTRACT TOTAL'!A104:B104</f>
        <v>FY20 Employee Classification 9.1%</v>
      </c>
      <c r="B104" s="260"/>
      <c r="C104" s="70">
        <v>0</v>
      </c>
      <c r="D104" s="70">
        <v>0</v>
      </c>
      <c r="E104" s="70">
        <v>0</v>
      </c>
      <c r="F104" s="196">
        <v>0</v>
      </c>
      <c r="G104" s="196">
        <v>0</v>
      </c>
      <c r="H104" s="196">
        <v>0</v>
      </c>
      <c r="I104" s="70">
        <v>0</v>
      </c>
      <c r="J104" s="70">
        <f t="shared" si="20"/>
        <v>0</v>
      </c>
      <c r="K104" s="70">
        <v>0</v>
      </c>
      <c r="L104" s="70">
        <v>0</v>
      </c>
      <c r="N104" s="196">
        <v>0</v>
      </c>
      <c r="O104" s="18">
        <f t="shared" si="21"/>
        <v>0</v>
      </c>
    </row>
    <row r="105" spans="1:15" s="15" customFormat="1" ht="12.75" customHeight="1" x14ac:dyDescent="0.4">
      <c r="A105" s="260" t="str">
        <f>'CONTRACT TOTAL'!A105:B105</f>
        <v>FY20 Employee Classification 33.3%</v>
      </c>
      <c r="B105" s="260"/>
      <c r="C105" s="70">
        <v>0</v>
      </c>
      <c r="D105" s="70">
        <v>0</v>
      </c>
      <c r="E105" s="70">
        <v>0</v>
      </c>
      <c r="F105" s="196">
        <v>0</v>
      </c>
      <c r="G105" s="196">
        <v>0</v>
      </c>
      <c r="H105" s="196">
        <v>0</v>
      </c>
      <c r="I105" s="70">
        <v>0</v>
      </c>
      <c r="J105" s="70">
        <f t="shared" si="20"/>
        <v>0</v>
      </c>
      <c r="K105" s="70">
        <v>0</v>
      </c>
      <c r="L105" s="70">
        <v>0</v>
      </c>
      <c r="N105" s="196">
        <v>0</v>
      </c>
      <c r="O105" s="18">
        <f t="shared" si="21"/>
        <v>0</v>
      </c>
    </row>
    <row r="106" spans="1:15" s="15" customFormat="1" ht="12.75" customHeight="1" x14ac:dyDescent="0.4">
      <c r="A106" s="260" t="str">
        <f>'CONTRACT TOTAL'!A106:B106</f>
        <v>FY21 Employee Classification 42.5%</v>
      </c>
      <c r="B106" s="260"/>
      <c r="C106" s="70">
        <v>0</v>
      </c>
      <c r="D106" s="70">
        <v>0</v>
      </c>
      <c r="E106" s="70">
        <v>0</v>
      </c>
      <c r="F106" s="196">
        <v>0</v>
      </c>
      <c r="G106" s="196">
        <v>0</v>
      </c>
      <c r="H106" s="196">
        <v>0</v>
      </c>
      <c r="I106" s="70">
        <v>0</v>
      </c>
      <c r="J106" s="70">
        <f t="shared" si="20"/>
        <v>0</v>
      </c>
      <c r="K106" s="70">
        <v>0</v>
      </c>
      <c r="L106" s="70">
        <v>0</v>
      </c>
      <c r="N106" s="196">
        <v>0</v>
      </c>
      <c r="O106" s="17">
        <f t="shared" si="21"/>
        <v>0</v>
      </c>
    </row>
    <row r="107" spans="1:15" s="15" customFormat="1" ht="12.75" customHeight="1" x14ac:dyDescent="0.4">
      <c r="A107" s="260" t="str">
        <f>'CONTRACT TOTAL'!A107:B107</f>
        <v>FY21 Employee Classification 51.6%</v>
      </c>
      <c r="B107" s="260"/>
      <c r="C107" s="70">
        <v>0</v>
      </c>
      <c r="D107" s="70">
        <v>0</v>
      </c>
      <c r="E107" s="70">
        <v>0</v>
      </c>
      <c r="F107" s="196">
        <v>0</v>
      </c>
      <c r="G107" s="196">
        <v>0</v>
      </c>
      <c r="H107" s="196">
        <v>0</v>
      </c>
      <c r="I107" s="70">
        <v>0</v>
      </c>
      <c r="J107" s="70">
        <f t="shared" si="20"/>
        <v>0</v>
      </c>
      <c r="K107" s="70">
        <v>0</v>
      </c>
      <c r="L107" s="70">
        <v>0</v>
      </c>
      <c r="N107" s="196">
        <v>0</v>
      </c>
      <c r="O107" s="17">
        <f t="shared" si="21"/>
        <v>0</v>
      </c>
    </row>
    <row r="108" spans="1:15" s="15" customFormat="1" ht="12.75" customHeight="1" x14ac:dyDescent="0.4">
      <c r="A108" s="260" t="str">
        <f>'CONTRACT TOTAL'!A108:B108</f>
        <v>FY21 Employee Classification 9.7%</v>
      </c>
      <c r="B108" s="260"/>
      <c r="C108" s="70">
        <v>0</v>
      </c>
      <c r="D108" s="70">
        <v>0</v>
      </c>
      <c r="E108" s="70">
        <v>0</v>
      </c>
      <c r="F108" s="196">
        <v>0</v>
      </c>
      <c r="G108" s="196">
        <v>0</v>
      </c>
      <c r="H108" s="196">
        <v>0</v>
      </c>
      <c r="I108" s="70">
        <v>0</v>
      </c>
      <c r="J108" s="70">
        <f t="shared" si="20"/>
        <v>0</v>
      </c>
      <c r="K108" s="70">
        <v>0</v>
      </c>
      <c r="L108" s="70">
        <v>0</v>
      </c>
      <c r="N108" s="196">
        <v>0</v>
      </c>
      <c r="O108" s="17">
        <f t="shared" si="21"/>
        <v>0</v>
      </c>
    </row>
    <row r="109" spans="1:15" s="15" customFormat="1" ht="12.75" customHeight="1" x14ac:dyDescent="0.4">
      <c r="A109" s="260" t="str">
        <f>'CONTRACT TOTAL'!A109:B109</f>
        <v>FY21 Employee Classification 44.6%</v>
      </c>
      <c r="B109" s="260"/>
      <c r="C109" s="70">
        <v>0</v>
      </c>
      <c r="D109" s="70">
        <v>0</v>
      </c>
      <c r="E109" s="70">
        <v>0</v>
      </c>
      <c r="F109" s="196">
        <v>0</v>
      </c>
      <c r="G109" s="196">
        <v>0</v>
      </c>
      <c r="H109" s="196">
        <v>0</v>
      </c>
      <c r="I109" s="70">
        <v>0</v>
      </c>
      <c r="J109" s="70">
        <f t="shared" si="20"/>
        <v>0</v>
      </c>
      <c r="K109" s="70">
        <v>0</v>
      </c>
      <c r="L109" s="70">
        <v>0</v>
      </c>
      <c r="N109" s="196">
        <v>0</v>
      </c>
      <c r="O109" s="17">
        <f t="shared" si="21"/>
        <v>0</v>
      </c>
    </row>
    <row r="110" spans="1:15" s="15" customFormat="1" ht="12.75" customHeight="1" x14ac:dyDescent="0.4">
      <c r="A110" s="260" t="str">
        <f>'CONTRACT TOTAL'!A110:B110</f>
        <v>FY22 Employee Classification 39.5%</v>
      </c>
      <c r="B110" s="260"/>
      <c r="C110" s="83">
        <v>0</v>
      </c>
      <c r="D110" s="173">
        <v>0</v>
      </c>
      <c r="E110" s="219">
        <f>C110+'[4]Task 2-4'!E110</f>
        <v>338.39000000000004</v>
      </c>
      <c r="F110" s="219">
        <f>D110+'[4]Task 2-4'!F110</f>
        <v>4283</v>
      </c>
      <c r="G110" s="241">
        <v>0</v>
      </c>
      <c r="H110" s="241">
        <v>0</v>
      </c>
      <c r="I110" s="241">
        <v>0</v>
      </c>
      <c r="J110" s="83">
        <f>E110+G110+H110+I110</f>
        <v>338.39000000000004</v>
      </c>
      <c r="K110" s="83">
        <v>338.39000000000004</v>
      </c>
      <c r="L110" s="83">
        <v>0</v>
      </c>
      <c r="N110" s="204">
        <v>0</v>
      </c>
      <c r="O110" s="17">
        <f t="shared" si="21"/>
        <v>0</v>
      </c>
    </row>
    <row r="111" spans="1:15" s="15" customFormat="1" ht="12.75" customHeight="1" x14ac:dyDescent="0.4">
      <c r="A111" s="260" t="str">
        <f>'CONTRACT TOTAL'!A111:B111</f>
        <v>FY22 Employee Classification 51.7%</v>
      </c>
      <c r="B111" s="260"/>
      <c r="C111" s="83">
        <v>0</v>
      </c>
      <c r="D111" s="173">
        <v>0</v>
      </c>
      <c r="E111" s="219">
        <f>C111+'[4]Task 2-4'!E111</f>
        <v>373.2</v>
      </c>
      <c r="F111" s="219">
        <f>D111+'[4]Task 2-4'!F111</f>
        <v>5736</v>
      </c>
      <c r="G111" s="241">
        <v>0</v>
      </c>
      <c r="H111" s="241">
        <v>0</v>
      </c>
      <c r="I111" s="241">
        <v>0</v>
      </c>
      <c r="J111" s="83">
        <f t="shared" si="20"/>
        <v>373.2</v>
      </c>
      <c r="K111" s="83">
        <v>373.2</v>
      </c>
      <c r="L111" s="83">
        <v>0</v>
      </c>
      <c r="N111" s="204">
        <v>0</v>
      </c>
      <c r="O111" s="17">
        <f t="shared" si="21"/>
        <v>0</v>
      </c>
    </row>
    <row r="112" spans="1:15" s="15" customFormat="1" ht="12.75" customHeight="1" x14ac:dyDescent="0.4">
      <c r="A112" s="260" t="str">
        <f>'CONTRACT TOTAL'!A112:B112</f>
        <v>FY22 Employee Classification 8.2%</v>
      </c>
      <c r="B112" s="260"/>
      <c r="C112" s="83">
        <v>0</v>
      </c>
      <c r="D112" s="173">
        <v>0</v>
      </c>
      <c r="E112" s="219">
        <f>C112+'[4]Task 2-4'!E112</f>
        <v>419.91</v>
      </c>
      <c r="F112" s="219">
        <f>D112+'[4]Task 2-4'!F112</f>
        <v>2119</v>
      </c>
      <c r="G112" s="241">
        <v>0</v>
      </c>
      <c r="H112" s="241">
        <v>0</v>
      </c>
      <c r="I112" s="241">
        <v>0</v>
      </c>
      <c r="J112" s="83">
        <f t="shared" si="20"/>
        <v>419.91</v>
      </c>
      <c r="K112" s="83">
        <v>419.91</v>
      </c>
      <c r="L112" s="83">
        <v>0</v>
      </c>
      <c r="N112" s="204">
        <v>0</v>
      </c>
      <c r="O112" s="17">
        <f t="shared" si="21"/>
        <v>0</v>
      </c>
    </row>
    <row r="113" spans="1:17" s="15" customFormat="1" ht="12.75" customHeight="1" x14ac:dyDescent="0.4">
      <c r="A113" s="260" t="str">
        <f>'CONTRACT TOTAL'!A113:B113</f>
        <v>FY22 Employee Classification 33.8%</v>
      </c>
      <c r="B113" s="260"/>
      <c r="C113" s="83">
        <v>0</v>
      </c>
      <c r="D113" s="173">
        <v>0</v>
      </c>
      <c r="E113" s="219">
        <f>C113+'[4]Task 2-4'!E113</f>
        <v>882.27</v>
      </c>
      <c r="F113" s="219">
        <f>D113+'[4]Task 2-4'!F113</f>
        <v>0</v>
      </c>
      <c r="G113" s="241">
        <v>0</v>
      </c>
      <c r="H113" s="241">
        <v>0</v>
      </c>
      <c r="I113" s="241">
        <v>0</v>
      </c>
      <c r="J113" s="83">
        <f t="shared" si="20"/>
        <v>882.27</v>
      </c>
      <c r="K113" s="83">
        <v>882.27</v>
      </c>
      <c r="L113" s="83">
        <v>0</v>
      </c>
      <c r="N113" s="204">
        <v>0</v>
      </c>
      <c r="O113" s="17">
        <f t="shared" si="21"/>
        <v>0</v>
      </c>
    </row>
    <row r="114" spans="1:17" s="15" customFormat="1" ht="12.75" customHeight="1" x14ac:dyDescent="0.4">
      <c r="A114" s="260" t="str">
        <f>'CONTRACT TOTAL'!A114:B114</f>
        <v>FY22 Employee Classification 28.1%</v>
      </c>
      <c r="B114" s="260"/>
      <c r="C114" s="83">
        <v>0</v>
      </c>
      <c r="D114" s="173">
        <v>0</v>
      </c>
      <c r="E114" s="219">
        <f>C114+'[4]Task 2-4'!E114</f>
        <v>0</v>
      </c>
      <c r="F114" s="219">
        <f>D114+'[4]Task 2-4'!F114</f>
        <v>0</v>
      </c>
      <c r="G114" s="241">
        <v>0</v>
      </c>
      <c r="H114" s="241">
        <v>0</v>
      </c>
      <c r="I114" s="241">
        <v>0</v>
      </c>
      <c r="J114" s="83">
        <f t="shared" si="20"/>
        <v>0</v>
      </c>
      <c r="K114" s="83">
        <v>0</v>
      </c>
      <c r="L114" s="83">
        <v>0</v>
      </c>
      <c r="N114" s="204">
        <v>0</v>
      </c>
      <c r="O114" s="17">
        <f t="shared" si="21"/>
        <v>0</v>
      </c>
    </row>
    <row r="115" spans="1:17" s="15" customFormat="1" ht="12.75" customHeight="1" x14ac:dyDescent="0.4">
      <c r="A115" s="260" t="str">
        <f>'CONTRACT TOTAL'!A115:B115</f>
        <v>FY23 Employee Classification 38.5%</v>
      </c>
      <c r="B115" s="260"/>
      <c r="C115" s="194">
        <v>0</v>
      </c>
      <c r="D115" s="194">
        <v>0</v>
      </c>
      <c r="E115" s="219">
        <f>C115+'[4]Task 2-4'!E115</f>
        <v>0</v>
      </c>
      <c r="F115" s="219">
        <f>D115+'[4]Task 2-4'!F115</f>
        <v>0</v>
      </c>
      <c r="G115" s="241">
        <v>0</v>
      </c>
      <c r="H115" s="241">
        <v>0</v>
      </c>
      <c r="I115" s="241">
        <v>0</v>
      </c>
      <c r="J115" s="194">
        <f t="shared" si="20"/>
        <v>0</v>
      </c>
      <c r="K115" s="194">
        <v>0</v>
      </c>
      <c r="L115" s="194">
        <v>0</v>
      </c>
      <c r="N115" s="204">
        <v>0</v>
      </c>
      <c r="O115" s="17">
        <f t="shared" si="21"/>
        <v>0</v>
      </c>
    </row>
    <row r="116" spans="1:17" s="15" customFormat="1" ht="12.75" customHeight="1" x14ac:dyDescent="0.4">
      <c r="A116" s="260" t="str">
        <f>'CONTRACT TOTAL'!A116:B116</f>
        <v>FY23 Employee Classification 47.2%</v>
      </c>
      <c r="B116" s="260"/>
      <c r="C116" s="194">
        <v>0</v>
      </c>
      <c r="D116" s="194">
        <v>0</v>
      </c>
      <c r="E116" s="219">
        <f>C116+'[4]Task 2-4'!E116</f>
        <v>0</v>
      </c>
      <c r="F116" s="219">
        <f>D116+'[4]Task 2-4'!F116</f>
        <v>0</v>
      </c>
      <c r="G116" s="241">
        <v>0</v>
      </c>
      <c r="H116" s="241">
        <v>0</v>
      </c>
      <c r="I116" s="241">
        <v>0</v>
      </c>
      <c r="J116" s="194">
        <f t="shared" ref="J116:J119" si="22">E116+G116+H116+I116</f>
        <v>0</v>
      </c>
      <c r="K116" s="194">
        <v>0</v>
      </c>
      <c r="L116" s="194">
        <v>0</v>
      </c>
      <c r="N116" s="204">
        <v>0</v>
      </c>
      <c r="O116" s="17">
        <f t="shared" ref="O116:O119" si="23">C116-N116</f>
        <v>0</v>
      </c>
    </row>
    <row r="117" spans="1:17" s="15" customFormat="1" ht="12.75" customHeight="1" x14ac:dyDescent="0.4">
      <c r="A117" s="260" t="str">
        <f>'CONTRACT TOTAL'!A117:B117</f>
        <v>FY23 Employee Classification 9.3%</v>
      </c>
      <c r="B117" s="260"/>
      <c r="C117" s="194">
        <v>0</v>
      </c>
      <c r="D117" s="194">
        <v>0</v>
      </c>
      <c r="E117" s="219">
        <f>C117+'[4]Task 2-4'!E117</f>
        <v>0</v>
      </c>
      <c r="F117" s="219">
        <f>D117+'[4]Task 2-4'!F117</f>
        <v>0</v>
      </c>
      <c r="G117" s="241">
        <v>0</v>
      </c>
      <c r="H117" s="241">
        <v>0</v>
      </c>
      <c r="I117" s="241">
        <v>0</v>
      </c>
      <c r="J117" s="194">
        <f t="shared" si="22"/>
        <v>0</v>
      </c>
      <c r="K117" s="194">
        <v>0</v>
      </c>
      <c r="L117" s="194">
        <v>0</v>
      </c>
      <c r="N117" s="204">
        <v>0</v>
      </c>
      <c r="O117" s="17">
        <f t="shared" si="23"/>
        <v>0</v>
      </c>
    </row>
    <row r="118" spans="1:17" s="15" customFormat="1" ht="12.75" customHeight="1" x14ac:dyDescent="0.4">
      <c r="A118" s="260" t="str">
        <f>'CONTRACT TOTAL'!A118:B118</f>
        <v xml:space="preserve">FY23 Employee Classification </v>
      </c>
      <c r="B118" s="260"/>
      <c r="C118" s="194">
        <v>0</v>
      </c>
      <c r="D118" s="194">
        <v>0</v>
      </c>
      <c r="E118" s="219">
        <f>C118+'[4]Task 2-4'!E118</f>
        <v>0</v>
      </c>
      <c r="F118" s="219">
        <f>D118+'[4]Task 2-4'!F118</f>
        <v>0</v>
      </c>
      <c r="G118" s="241">
        <v>0</v>
      </c>
      <c r="H118" s="241">
        <v>0</v>
      </c>
      <c r="I118" s="241">
        <v>0</v>
      </c>
      <c r="J118" s="194">
        <f t="shared" si="22"/>
        <v>0</v>
      </c>
      <c r="K118" s="194">
        <v>0</v>
      </c>
      <c r="L118" s="194">
        <v>0</v>
      </c>
      <c r="N118" s="204">
        <v>0</v>
      </c>
      <c r="O118" s="17">
        <f t="shared" si="23"/>
        <v>0</v>
      </c>
    </row>
    <row r="119" spans="1:17" s="15" customFormat="1" ht="12.75" customHeight="1" x14ac:dyDescent="0.4">
      <c r="A119" s="260" t="str">
        <f>'CONTRACT TOTAL'!A119:B119</f>
        <v xml:space="preserve">FY23 Employee Classification </v>
      </c>
      <c r="B119" s="260"/>
      <c r="C119" s="194">
        <v>0</v>
      </c>
      <c r="D119" s="194">
        <v>0</v>
      </c>
      <c r="E119" s="219">
        <f>C119+'[4]Task 2-4'!E119</f>
        <v>0</v>
      </c>
      <c r="F119" s="219">
        <f>D119+'[4]Task 2-4'!F119</f>
        <v>0</v>
      </c>
      <c r="G119" s="241">
        <v>0</v>
      </c>
      <c r="H119" s="241">
        <v>0</v>
      </c>
      <c r="I119" s="241">
        <v>0</v>
      </c>
      <c r="J119" s="194">
        <f t="shared" si="22"/>
        <v>0</v>
      </c>
      <c r="K119" s="194">
        <v>0</v>
      </c>
      <c r="L119" s="194">
        <v>0</v>
      </c>
      <c r="N119" s="204">
        <v>0</v>
      </c>
      <c r="O119" s="17">
        <f t="shared" si="23"/>
        <v>0</v>
      </c>
    </row>
    <row r="120" spans="1:17" s="15" customFormat="1" ht="12.75" x14ac:dyDescent="0.4">
      <c r="A120" s="259" t="s">
        <v>54</v>
      </c>
      <c r="B120" s="259"/>
      <c r="C120" s="89">
        <f>SUM(C102:C119)</f>
        <v>0</v>
      </c>
      <c r="D120" s="198">
        <f t="shared" ref="D120:O120" si="24">SUM(D102:D119)</f>
        <v>0</v>
      </c>
      <c r="E120" s="198">
        <f t="shared" si="24"/>
        <v>2013.77</v>
      </c>
      <c r="F120" s="198">
        <f t="shared" si="24"/>
        <v>12138</v>
      </c>
      <c r="G120" s="198">
        <f t="shared" si="24"/>
        <v>0</v>
      </c>
      <c r="H120" s="198">
        <f t="shared" si="24"/>
        <v>0</v>
      </c>
      <c r="I120" s="198">
        <f t="shared" si="24"/>
        <v>0</v>
      </c>
      <c r="J120" s="198">
        <f t="shared" si="24"/>
        <v>2013.77</v>
      </c>
      <c r="K120" s="198">
        <f t="shared" si="24"/>
        <v>2013.77</v>
      </c>
      <c r="L120" s="198">
        <f t="shared" si="24"/>
        <v>0</v>
      </c>
      <c r="N120" s="198">
        <f t="shared" ref="N120" si="25">SUM(N102:N119)</f>
        <v>0</v>
      </c>
      <c r="O120" s="198">
        <f t="shared" si="24"/>
        <v>0</v>
      </c>
    </row>
    <row r="121" spans="1:17" s="15" customFormat="1" ht="12.75" x14ac:dyDescent="0.4">
      <c r="A121" s="374"/>
      <c r="B121" s="375"/>
      <c r="C121" s="124"/>
      <c r="D121" s="178"/>
      <c r="E121" s="124"/>
      <c r="F121" s="178"/>
      <c r="G121" s="124"/>
      <c r="H121" s="124"/>
      <c r="I121" s="124"/>
      <c r="J121" s="124"/>
      <c r="K121" s="124"/>
      <c r="L121" s="124"/>
      <c r="N121" s="182"/>
      <c r="O121" s="14"/>
    </row>
    <row r="122" spans="1:17" s="15" customFormat="1" x14ac:dyDescent="0.4">
      <c r="A122" s="266" t="s">
        <v>57</v>
      </c>
      <c r="B122" s="266"/>
      <c r="C122" s="89">
        <f>C78+C99+C120</f>
        <v>0</v>
      </c>
      <c r="D122" s="176">
        <f>D78+D99+D120</f>
        <v>0</v>
      </c>
      <c r="E122" s="89">
        <f t="shared" ref="E122:L122" si="26">E78+E99+E120</f>
        <v>11323.300000000001</v>
      </c>
      <c r="F122" s="176">
        <f>F78+F99+F120</f>
        <v>55164</v>
      </c>
      <c r="G122" s="198">
        <f t="shared" ref="G122:H122" si="27">G78+G99+G120</f>
        <v>0</v>
      </c>
      <c r="H122" s="198">
        <f t="shared" si="27"/>
        <v>0</v>
      </c>
      <c r="I122" s="89">
        <f>I78+I99+I120</f>
        <v>0</v>
      </c>
      <c r="J122" s="89">
        <f t="shared" si="26"/>
        <v>11323.300000000001</v>
      </c>
      <c r="K122" s="89">
        <f t="shared" si="26"/>
        <v>11323.300000000001</v>
      </c>
      <c r="L122" s="89">
        <f t="shared" si="26"/>
        <v>0</v>
      </c>
      <c r="N122" s="198">
        <f t="shared" ref="N122" si="28">N78+N99+N120</f>
        <v>0</v>
      </c>
      <c r="O122" s="26">
        <f>O78+O99+O120</f>
        <v>0</v>
      </c>
      <c r="Q122" s="29"/>
    </row>
    <row r="123" spans="1:17" s="15" customFormat="1" ht="12.75" x14ac:dyDescent="0.4">
      <c r="A123" s="374"/>
      <c r="B123" s="375"/>
      <c r="C123" s="124"/>
      <c r="D123" s="178"/>
      <c r="E123" s="124"/>
      <c r="F123" s="178"/>
      <c r="G123" s="124"/>
      <c r="H123" s="124"/>
      <c r="I123" s="124"/>
      <c r="J123" s="124"/>
      <c r="K123" s="124"/>
      <c r="L123" s="124"/>
      <c r="N123" s="182"/>
      <c r="O123" s="14"/>
    </row>
    <row r="124" spans="1:17" s="15" customFormat="1" x14ac:dyDescent="0.4">
      <c r="A124" s="265" t="s">
        <v>55</v>
      </c>
      <c r="B124" s="265"/>
      <c r="C124" s="124"/>
      <c r="D124" s="178"/>
      <c r="E124" s="124"/>
      <c r="F124" s="178"/>
      <c r="G124" s="124"/>
      <c r="H124" s="124"/>
      <c r="I124" s="124"/>
      <c r="J124" s="124"/>
      <c r="K124" s="124"/>
      <c r="L124" s="124"/>
      <c r="N124" s="182"/>
      <c r="O124" s="14"/>
    </row>
    <row r="125" spans="1:17" s="15" customFormat="1" ht="12.75" x14ac:dyDescent="0.4">
      <c r="A125" s="260" t="str">
        <f>'CONTRACT TOTAL'!A125:B125</f>
        <v>Travel</v>
      </c>
      <c r="B125" s="260"/>
      <c r="C125" s="83">
        <v>0</v>
      </c>
      <c r="D125" s="204">
        <v>0</v>
      </c>
      <c r="E125" s="219">
        <f>C125+'[4]Task 2-4'!E125</f>
        <v>0</v>
      </c>
      <c r="F125" s="219">
        <f>D125+'[4]Task 2-4'!F125</f>
        <v>0</v>
      </c>
      <c r="G125" s="241">
        <v>0</v>
      </c>
      <c r="H125" s="241">
        <v>0</v>
      </c>
      <c r="I125" s="241">
        <v>0</v>
      </c>
      <c r="J125" s="83">
        <f t="shared" ref="J125:J130" si="29">E125+G125+H125+I125</f>
        <v>0</v>
      </c>
      <c r="K125" s="83">
        <v>0</v>
      </c>
      <c r="L125" s="83">
        <v>0</v>
      </c>
      <c r="N125" s="204">
        <v>0</v>
      </c>
      <c r="O125" s="18">
        <f t="shared" ref="O125:O130" si="30">C125-N125</f>
        <v>0</v>
      </c>
    </row>
    <row r="126" spans="1:17" s="15" customFormat="1" ht="12.75" x14ac:dyDescent="0.4">
      <c r="A126" s="260" t="str">
        <f>'CONTRACT TOTAL'!A126:B126</f>
        <v>Equipment</v>
      </c>
      <c r="B126" s="260"/>
      <c r="C126" s="83">
        <v>0</v>
      </c>
      <c r="D126" s="204">
        <v>0</v>
      </c>
      <c r="E126" s="219">
        <f>C126+'[4]Task 2-4'!E126</f>
        <v>0</v>
      </c>
      <c r="F126" s="219">
        <f>D126+'[4]Task 2-4'!F126</f>
        <v>0</v>
      </c>
      <c r="G126" s="241">
        <v>0</v>
      </c>
      <c r="H126" s="241">
        <v>0</v>
      </c>
      <c r="I126" s="241">
        <v>0</v>
      </c>
      <c r="J126" s="83">
        <f t="shared" si="29"/>
        <v>0</v>
      </c>
      <c r="K126" s="83">
        <v>0</v>
      </c>
      <c r="L126" s="83">
        <v>0</v>
      </c>
      <c r="N126" s="204">
        <v>0</v>
      </c>
      <c r="O126" s="18">
        <f t="shared" si="30"/>
        <v>0</v>
      </c>
    </row>
    <row r="127" spans="1:17" s="15" customFormat="1" ht="12.75" x14ac:dyDescent="0.4">
      <c r="A127" s="260" t="str">
        <f>'CONTRACT TOTAL'!A127:B127</f>
        <v>Materials</v>
      </c>
      <c r="B127" s="260"/>
      <c r="C127" s="83">
        <v>0</v>
      </c>
      <c r="D127" s="204">
        <v>0</v>
      </c>
      <c r="E127" s="219">
        <f>C127+'[4]Task 2-4'!E127</f>
        <v>18343.599999999999</v>
      </c>
      <c r="F127" s="219">
        <f>D127+'[4]Task 2-4'!F127</f>
        <v>87000</v>
      </c>
      <c r="G127" s="241">
        <v>0</v>
      </c>
      <c r="H127" s="241">
        <v>0</v>
      </c>
      <c r="I127" s="241">
        <v>0</v>
      </c>
      <c r="J127" s="83">
        <f t="shared" si="29"/>
        <v>18343.599999999999</v>
      </c>
      <c r="K127" s="83">
        <v>18343.599999999999</v>
      </c>
      <c r="L127" s="173">
        <v>0</v>
      </c>
      <c r="N127" s="204">
        <v>0</v>
      </c>
      <c r="O127" s="18">
        <f t="shared" si="30"/>
        <v>0</v>
      </c>
    </row>
    <row r="128" spans="1:17" s="15" customFormat="1" ht="12.75" x14ac:dyDescent="0.4">
      <c r="A128" s="260" t="str">
        <f>'CONTRACT TOTAL'!A128:B128</f>
        <v>Subcontracts</v>
      </c>
      <c r="B128" s="260"/>
      <c r="C128" s="83">
        <v>0</v>
      </c>
      <c r="D128" s="204">
        <v>0</v>
      </c>
      <c r="E128" s="219">
        <f>C128+'[4]Task 2-4'!E128</f>
        <v>2483.56</v>
      </c>
      <c r="F128" s="219">
        <f>D128+'[4]Task 2-4'!F128</f>
        <v>15000</v>
      </c>
      <c r="G128" s="241">
        <v>0</v>
      </c>
      <c r="H128" s="241">
        <v>0</v>
      </c>
      <c r="I128" s="241">
        <v>0</v>
      </c>
      <c r="J128" s="83">
        <f t="shared" si="29"/>
        <v>2483.56</v>
      </c>
      <c r="K128" s="83">
        <v>2483.56</v>
      </c>
      <c r="L128" s="173">
        <v>0</v>
      </c>
      <c r="N128" s="204">
        <v>0</v>
      </c>
      <c r="O128" s="18">
        <f t="shared" si="30"/>
        <v>0</v>
      </c>
    </row>
    <row r="129" spans="1:19" s="15" customFormat="1" ht="12.75" x14ac:dyDescent="0.4">
      <c r="A129" s="260" t="str">
        <f>'CONTRACT TOTAL'!A129:B129</f>
        <v>Miscellaneous</v>
      </c>
      <c r="B129" s="260"/>
      <c r="C129" s="83">
        <v>0</v>
      </c>
      <c r="D129" s="204">
        <v>0</v>
      </c>
      <c r="E129" s="219">
        <f>C129+'[4]Task 2-4'!E129</f>
        <v>19078.580000000002</v>
      </c>
      <c r="F129" s="219">
        <f>D129+'[4]Task 2-4'!F129</f>
        <v>14990</v>
      </c>
      <c r="G129" s="241">
        <v>0</v>
      </c>
      <c r="H129" s="241">
        <v>0</v>
      </c>
      <c r="I129" s="241">
        <v>0</v>
      </c>
      <c r="J129" s="83">
        <f t="shared" si="29"/>
        <v>19078.580000000002</v>
      </c>
      <c r="K129" s="83">
        <v>19078.580000000002</v>
      </c>
      <c r="L129" s="173">
        <v>0</v>
      </c>
      <c r="N129" s="204">
        <v>0</v>
      </c>
      <c r="O129" s="18">
        <f t="shared" si="30"/>
        <v>0</v>
      </c>
    </row>
    <row r="130" spans="1:19" s="15" customFormat="1" ht="12.75" x14ac:dyDescent="0.4">
      <c r="A130" s="260" t="str">
        <f>'CONTRACT TOTAL'!A130:B130</f>
        <v>Utilities</v>
      </c>
      <c r="B130" s="260"/>
      <c r="C130" s="83">
        <v>0</v>
      </c>
      <c r="D130" s="204">
        <v>0</v>
      </c>
      <c r="E130" s="219">
        <f>C130+'[4]Task 2-4'!E130</f>
        <v>43336.770000000004</v>
      </c>
      <c r="F130" s="219">
        <f>D130+'[4]Task 2-4'!F130</f>
        <v>36799</v>
      </c>
      <c r="G130" s="241">
        <v>0</v>
      </c>
      <c r="H130" s="241">
        <v>0</v>
      </c>
      <c r="I130" s="241">
        <v>0</v>
      </c>
      <c r="J130" s="83">
        <f t="shared" si="29"/>
        <v>43336.770000000004</v>
      </c>
      <c r="K130" s="83">
        <v>43336.770000000004</v>
      </c>
      <c r="L130" s="83">
        <v>0</v>
      </c>
      <c r="N130" s="204">
        <v>0</v>
      </c>
      <c r="O130" s="18">
        <f t="shared" si="30"/>
        <v>0</v>
      </c>
    </row>
    <row r="131" spans="1:19" s="15" customFormat="1" x14ac:dyDescent="0.4">
      <c r="A131" s="266" t="s">
        <v>56</v>
      </c>
      <c r="B131" s="266"/>
      <c r="C131" s="89">
        <f>SUM(C125:C130)</f>
        <v>0</v>
      </c>
      <c r="D131" s="176">
        <f>SUM(D125:D130)</f>
        <v>0</v>
      </c>
      <c r="E131" s="89">
        <f>SUM(E125:E130)</f>
        <v>83242.510000000009</v>
      </c>
      <c r="F131" s="176">
        <f>SUM(F125:F130)</f>
        <v>153789</v>
      </c>
      <c r="G131" s="198">
        <f t="shared" ref="G131:H131" si="31">SUM(G125:G130)</f>
        <v>0</v>
      </c>
      <c r="H131" s="198">
        <f t="shared" si="31"/>
        <v>0</v>
      </c>
      <c r="I131" s="89">
        <f>SUM(I125:I130)</f>
        <v>0</v>
      </c>
      <c r="J131" s="89">
        <f>SUM(J125:J130)</f>
        <v>83242.510000000009</v>
      </c>
      <c r="K131" s="89">
        <f>SUM(K125:K130)</f>
        <v>83242.510000000009</v>
      </c>
      <c r="L131" s="89">
        <f>SUM(L125:L130)</f>
        <v>0</v>
      </c>
      <c r="N131" s="198">
        <f t="shared" ref="N131" si="32">SUM(N125:N130)</f>
        <v>0</v>
      </c>
      <c r="O131" s="28">
        <f>SUM(O125:O130)</f>
        <v>0</v>
      </c>
    </row>
    <row r="132" spans="1:19" s="16" customFormat="1" ht="12.75" x14ac:dyDescent="0.4">
      <c r="A132" s="368"/>
      <c r="B132" s="369"/>
      <c r="C132" s="72"/>
      <c r="D132" s="173"/>
      <c r="E132" s="72"/>
      <c r="F132" s="173"/>
      <c r="G132" s="73"/>
      <c r="H132" s="73"/>
      <c r="I132" s="83"/>
      <c r="J132" s="73"/>
      <c r="K132" s="83"/>
      <c r="L132" s="73"/>
      <c r="N132" s="174"/>
      <c r="O132" s="20"/>
    </row>
    <row r="133" spans="1:19" s="15" customFormat="1" x14ac:dyDescent="0.4">
      <c r="A133" s="266" t="s">
        <v>58</v>
      </c>
      <c r="B133" s="266"/>
      <c r="C133" s="89">
        <f>C122+C131</f>
        <v>0</v>
      </c>
      <c r="D133" s="176">
        <f>D122+D131</f>
        <v>0</v>
      </c>
      <c r="E133" s="89">
        <f>E122+E131</f>
        <v>94565.810000000012</v>
      </c>
      <c r="F133" s="176">
        <f>F122+F131</f>
        <v>208953</v>
      </c>
      <c r="G133" s="198">
        <f t="shared" ref="G133:H133" si="33">G122+G131</f>
        <v>0</v>
      </c>
      <c r="H133" s="198">
        <f t="shared" si="33"/>
        <v>0</v>
      </c>
      <c r="I133" s="89">
        <f>I122+I131</f>
        <v>0</v>
      </c>
      <c r="J133" s="89">
        <f>J122+J131</f>
        <v>94565.810000000012</v>
      </c>
      <c r="K133" s="89">
        <f>K122+K131</f>
        <v>94565.810000000012</v>
      </c>
      <c r="L133" s="89">
        <f>L122+L131</f>
        <v>0</v>
      </c>
      <c r="N133" s="198">
        <f t="shared" ref="N133" si="34">N122+N131</f>
        <v>0</v>
      </c>
      <c r="O133" s="28">
        <f>O122+O131</f>
        <v>0</v>
      </c>
    </row>
    <row r="134" spans="1:19" s="15" customFormat="1" x14ac:dyDescent="0.4">
      <c r="A134" s="266" t="s">
        <v>44</v>
      </c>
      <c r="B134" s="266"/>
      <c r="C134" s="89">
        <v>0</v>
      </c>
      <c r="D134" s="176">
        <v>0</v>
      </c>
      <c r="E134" s="224">
        <f>C134+'[4]Task 2-4'!E134</f>
        <v>13941.210000000001</v>
      </c>
      <c r="F134" s="224">
        <f>D134+'[4]Task 2-4'!F134</f>
        <v>44946</v>
      </c>
      <c r="G134" s="122">
        <v>0</v>
      </c>
      <c r="H134" s="122">
        <v>0</v>
      </c>
      <c r="I134" s="122">
        <v>0</v>
      </c>
      <c r="J134" s="89">
        <f>E134+G134+H134+I134</f>
        <v>13941.210000000001</v>
      </c>
      <c r="K134" s="89">
        <v>13941.210000000001</v>
      </c>
      <c r="L134" s="89">
        <v>0</v>
      </c>
      <c r="N134" s="172">
        <v>0</v>
      </c>
      <c r="O134" s="28">
        <f>C134-N134</f>
        <v>0</v>
      </c>
      <c r="S134" s="29"/>
    </row>
    <row r="135" spans="1:19" s="15" customFormat="1" ht="12.75" x14ac:dyDescent="0.3">
      <c r="A135" s="263" t="s">
        <v>65</v>
      </c>
      <c r="B135" s="263"/>
      <c r="C135" s="92">
        <f>(C122+C125+C127+C129)*0.286</f>
        <v>0</v>
      </c>
      <c r="D135" s="92">
        <f>(D122+D125+D127+D129)*0.286</f>
        <v>0</v>
      </c>
      <c r="E135" s="92">
        <f t="shared" ref="E135:J135" si="35">(E122+E125+E127+E129)*0.286</f>
        <v>13941.207280000001</v>
      </c>
      <c r="F135" s="92">
        <f>(F122+F125+F127+F129)*0.286</f>
        <v>44946.043999999994</v>
      </c>
      <c r="G135" s="92">
        <f t="shared" si="35"/>
        <v>0</v>
      </c>
      <c r="H135" s="96">
        <f t="shared" si="35"/>
        <v>0</v>
      </c>
      <c r="I135" s="92">
        <f>(I122+I125+I127+I129)*0.286</f>
        <v>0</v>
      </c>
      <c r="J135" s="92">
        <f t="shared" si="35"/>
        <v>13941.207280000001</v>
      </c>
      <c r="K135" s="92">
        <f>(K122+K125+K127+K129)*0.286</f>
        <v>13941.207280000001</v>
      </c>
      <c r="L135" s="92">
        <f>(L122+L125+L127+L129)*0.286</f>
        <v>0</v>
      </c>
      <c r="N135" s="92">
        <f>(N122+N125+N127+N129)*0.286</f>
        <v>0</v>
      </c>
      <c r="O135" s="43">
        <f>(O122+O125+O127+O129)*0.286</f>
        <v>0</v>
      </c>
      <c r="Q135" s="29"/>
    </row>
    <row r="136" spans="1:19" s="23" customFormat="1" x14ac:dyDescent="0.4">
      <c r="A136" s="264" t="s">
        <v>43</v>
      </c>
      <c r="B136" s="264"/>
      <c r="C136" s="93">
        <f>C133+C134</f>
        <v>0</v>
      </c>
      <c r="D136" s="162">
        <f>D133+D134</f>
        <v>0</v>
      </c>
      <c r="E136" s="162">
        <f>E133+E134</f>
        <v>108507.02000000002</v>
      </c>
      <c r="F136" s="162">
        <f>F133+F134</f>
        <v>253899</v>
      </c>
      <c r="G136" s="93">
        <f t="shared" ref="G136:L136" si="36">G133+G134</f>
        <v>0</v>
      </c>
      <c r="H136" s="93">
        <f t="shared" si="36"/>
        <v>0</v>
      </c>
      <c r="I136" s="93">
        <f>I133+I134</f>
        <v>0</v>
      </c>
      <c r="J136" s="93">
        <f t="shared" si="36"/>
        <v>108507.02000000002</v>
      </c>
      <c r="K136" s="93">
        <f t="shared" si="36"/>
        <v>108507.02000000002</v>
      </c>
      <c r="L136" s="93">
        <f t="shared" si="36"/>
        <v>0</v>
      </c>
      <c r="N136" s="93">
        <f>N133+N134</f>
        <v>0</v>
      </c>
      <c r="O136" s="22">
        <f>O133+O134</f>
        <v>0</v>
      </c>
    </row>
    <row r="137" spans="1:19" x14ac:dyDescent="0.4">
      <c r="A137" s="64"/>
      <c r="B137" s="65"/>
      <c r="C137" s="66"/>
      <c r="D137" s="66"/>
      <c r="E137" s="66"/>
      <c r="F137" s="66"/>
      <c r="G137" s="66"/>
      <c r="H137" s="66"/>
      <c r="I137" s="66"/>
      <c r="J137" s="66"/>
      <c r="K137" s="67"/>
      <c r="L137" s="68"/>
      <c r="N137" s="15"/>
    </row>
    <row r="138" spans="1:19" x14ac:dyDescent="0.3">
      <c r="A138" s="261" t="s">
        <v>28</v>
      </c>
      <c r="B138" s="262"/>
      <c r="C138" s="262"/>
      <c r="D138" s="3"/>
      <c r="E138" s="3"/>
      <c r="F138" s="3"/>
      <c r="G138" s="4" t="s">
        <v>29</v>
      </c>
      <c r="H138" s="3"/>
      <c r="I138" s="3"/>
      <c r="J138" s="3"/>
      <c r="K138" s="3"/>
      <c r="L138" s="2"/>
    </row>
    <row r="139" spans="1:19" x14ac:dyDescent="0.4">
      <c r="A139" s="1" t="s">
        <v>22</v>
      </c>
      <c r="L139" s="84"/>
    </row>
    <row r="140" spans="1:19" x14ac:dyDescent="0.4">
      <c r="J140" s="193"/>
      <c r="K140" s="192"/>
    </row>
    <row r="141" spans="1:19" x14ac:dyDescent="0.4">
      <c r="H141" s="193"/>
      <c r="J141" s="200"/>
      <c r="K141" s="192"/>
    </row>
    <row r="142" spans="1:19" x14ac:dyDescent="0.4">
      <c r="H142" s="206"/>
      <c r="J142" s="193"/>
      <c r="K142" s="202"/>
    </row>
    <row r="143" spans="1:19" x14ac:dyDescent="0.4">
      <c r="C143" s="33"/>
      <c r="H143" s="193"/>
      <c r="I143" s="193"/>
      <c r="J143" s="201"/>
      <c r="K143" s="193"/>
    </row>
    <row r="144" spans="1:19" x14ac:dyDescent="0.4">
      <c r="C144" s="34"/>
      <c r="I144" s="193"/>
      <c r="J144" s="142"/>
      <c r="K144" s="155"/>
    </row>
    <row r="145" spans="3:11" x14ac:dyDescent="0.4">
      <c r="C145" s="33"/>
      <c r="E145" s="32"/>
      <c r="I145" s="193"/>
      <c r="J145" s="142"/>
      <c r="K145" s="155"/>
    </row>
    <row r="146" spans="3:11" x14ac:dyDescent="0.4">
      <c r="C146" s="33"/>
      <c r="J146" s="193"/>
      <c r="K146" s="202"/>
    </row>
    <row r="147" spans="3:11" x14ac:dyDescent="0.4">
      <c r="C147" s="35"/>
    </row>
    <row r="148" spans="3:11" x14ac:dyDescent="0.4">
      <c r="C148" s="33"/>
    </row>
  </sheetData>
  <mergeCells count="160">
    <mergeCell ref="A54:B54"/>
    <mergeCell ref="A55:B55"/>
    <mergeCell ref="A75:B75"/>
    <mergeCell ref="A76:B76"/>
    <mergeCell ref="A96:B96"/>
    <mergeCell ref="A97:B97"/>
    <mergeCell ref="A114:B114"/>
    <mergeCell ref="A52:B52"/>
    <mergeCell ref="A53:B53"/>
    <mergeCell ref="A73:B73"/>
    <mergeCell ref="A74:B74"/>
    <mergeCell ref="A94:B94"/>
    <mergeCell ref="A95:B95"/>
    <mergeCell ref="A63:B63"/>
    <mergeCell ref="A64:B64"/>
    <mergeCell ref="A65:B65"/>
    <mergeCell ref="A66:B66"/>
    <mergeCell ref="A67:B67"/>
    <mergeCell ref="A68:B68"/>
    <mergeCell ref="A57:B57"/>
    <mergeCell ref="A58:B58"/>
    <mergeCell ref="A59:B59"/>
    <mergeCell ref="A60:B60"/>
    <mergeCell ref="A61:B61"/>
    <mergeCell ref="A4:D4"/>
    <mergeCell ref="E4:I4"/>
    <mergeCell ref="J4:L4"/>
    <mergeCell ref="A5:D6"/>
    <mergeCell ref="E5:I6"/>
    <mergeCell ref="J5:K5"/>
    <mergeCell ref="J6:K6"/>
    <mergeCell ref="A12:B16"/>
    <mergeCell ref="C12:F12"/>
    <mergeCell ref="G12:I12"/>
    <mergeCell ref="J12:K13"/>
    <mergeCell ref="J8:L8"/>
    <mergeCell ref="B9:D9"/>
    <mergeCell ref="E9:H9"/>
    <mergeCell ref="J9:L9"/>
    <mergeCell ref="C13:D13"/>
    <mergeCell ref="E13:F13"/>
    <mergeCell ref="G13:H13"/>
    <mergeCell ref="I13:I16"/>
    <mergeCell ref="J14:J16"/>
    <mergeCell ref="K14:K16"/>
    <mergeCell ref="A17:B17"/>
    <mergeCell ref="A18:B18"/>
    <mergeCell ref="A19:B19"/>
    <mergeCell ref="A20:B20"/>
    <mergeCell ref="A21:B21"/>
    <mergeCell ref="A22:B22"/>
    <mergeCell ref="L12:L16"/>
    <mergeCell ref="A2:A3"/>
    <mergeCell ref="B2:B3"/>
    <mergeCell ref="C2:G3"/>
    <mergeCell ref="H2:I3"/>
    <mergeCell ref="J2:L2"/>
    <mergeCell ref="J3:L3"/>
    <mergeCell ref="B10:D11"/>
    <mergeCell ref="E10:H11"/>
    <mergeCell ref="I10:I11"/>
    <mergeCell ref="J10:K10"/>
    <mergeCell ref="J11:K11"/>
    <mergeCell ref="A7:A11"/>
    <mergeCell ref="B7:D7"/>
    <mergeCell ref="E7:I7"/>
    <mergeCell ref="J7:L7"/>
    <mergeCell ref="B8:D8"/>
    <mergeCell ref="E8:I8"/>
    <mergeCell ref="A29:B29"/>
    <mergeCell ref="A30:B30"/>
    <mergeCell ref="A36:B36"/>
    <mergeCell ref="A33:B33"/>
    <mergeCell ref="A34:B34"/>
    <mergeCell ref="A37:B37"/>
    <mergeCell ref="A38:B38"/>
    <mergeCell ref="A39:B39"/>
    <mergeCell ref="A23:B23"/>
    <mergeCell ref="A24:B24"/>
    <mergeCell ref="A25:B25"/>
    <mergeCell ref="A26:B26"/>
    <mergeCell ref="A27:B27"/>
    <mergeCell ref="A28:B28"/>
    <mergeCell ref="A31:B31"/>
    <mergeCell ref="A32:B32"/>
    <mergeCell ref="A46:B46"/>
    <mergeCell ref="A47:B47"/>
    <mergeCell ref="A48:B48"/>
    <mergeCell ref="A49:B49"/>
    <mergeCell ref="A50:B50"/>
    <mergeCell ref="A51:B51"/>
    <mergeCell ref="A40:B40"/>
    <mergeCell ref="A41:B41"/>
    <mergeCell ref="A42:B42"/>
    <mergeCell ref="A43:B43"/>
    <mergeCell ref="A44:B44"/>
    <mergeCell ref="A45:B45"/>
    <mergeCell ref="A62:B62"/>
    <mergeCell ref="A80:B80"/>
    <mergeCell ref="A81:B81"/>
    <mergeCell ref="A82:B82"/>
    <mergeCell ref="A83:B83"/>
    <mergeCell ref="A84:B84"/>
    <mergeCell ref="A85:B85"/>
    <mergeCell ref="A69:B69"/>
    <mergeCell ref="A70:B70"/>
    <mergeCell ref="A71:B71"/>
    <mergeCell ref="A72:B72"/>
    <mergeCell ref="A78:B78"/>
    <mergeCell ref="A79:B79"/>
    <mergeCell ref="A92:B92"/>
    <mergeCell ref="A93:B93"/>
    <mergeCell ref="A99:B99"/>
    <mergeCell ref="A100:B100"/>
    <mergeCell ref="A101:B101"/>
    <mergeCell ref="A102:B102"/>
    <mergeCell ref="A86:B86"/>
    <mergeCell ref="A87:B87"/>
    <mergeCell ref="A88:B88"/>
    <mergeCell ref="A89:B89"/>
    <mergeCell ref="A90:B90"/>
    <mergeCell ref="A91:B91"/>
    <mergeCell ref="A112:B112"/>
    <mergeCell ref="A113:B113"/>
    <mergeCell ref="A120:B120"/>
    <mergeCell ref="A103:B103"/>
    <mergeCell ref="A104:B104"/>
    <mergeCell ref="A105:B105"/>
    <mergeCell ref="A106:B106"/>
    <mergeCell ref="A107:B107"/>
    <mergeCell ref="A108:B108"/>
    <mergeCell ref="A115:B115"/>
    <mergeCell ref="A116:B116"/>
    <mergeCell ref="A117:B117"/>
    <mergeCell ref="A118:B118"/>
    <mergeCell ref="A119:B119"/>
    <mergeCell ref="A133:B133"/>
    <mergeCell ref="A134:B134"/>
    <mergeCell ref="A135:B135"/>
    <mergeCell ref="A136:B136"/>
    <mergeCell ref="A138:C138"/>
    <mergeCell ref="A35:B35"/>
    <mergeCell ref="A56:B56"/>
    <mergeCell ref="A77:B77"/>
    <mergeCell ref="A98:B98"/>
    <mergeCell ref="A127:B127"/>
    <mergeCell ref="A128:B128"/>
    <mergeCell ref="A129:B129"/>
    <mergeCell ref="A130:B130"/>
    <mergeCell ref="A131:B131"/>
    <mergeCell ref="A132:B132"/>
    <mergeCell ref="A121:B121"/>
    <mergeCell ref="A122:B122"/>
    <mergeCell ref="A123:B123"/>
    <mergeCell ref="A124:B124"/>
    <mergeCell ref="A125:B125"/>
    <mergeCell ref="A126:B126"/>
    <mergeCell ref="A109:B109"/>
    <mergeCell ref="A110:B110"/>
    <mergeCell ref="A111:B111"/>
  </mergeCells>
  <pageMargins left="0.25" right="0.25" top="0.75" bottom="0.75" header="0.3" footer="0.3"/>
  <pageSetup paperSize="5" scale="87" fitToHeight="0" orientation="landscape" horizontalDpi="1200" verticalDpi="1200" r:id="rId1"/>
  <headerFooter>
    <oddHeader>&amp;RPAGE &amp;P OF PAGES &amp;N</oddHeader>
    <oddFooter>&amp;A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79665-0121-48BF-8031-ECDBEA89CD7C}">
  <sheetPr>
    <pageSetUpPr fitToPage="1"/>
  </sheetPr>
  <dimension ref="A1:S148"/>
  <sheetViews>
    <sheetView workbookViewId="0">
      <pane xSplit="2" ySplit="16" topLeftCell="C17" activePane="bottomRight" state="frozen"/>
      <selection activeCell="I10" sqref="I10:I11"/>
      <selection pane="topRight" activeCell="I10" sqref="I10:I11"/>
      <selection pane="bottomLeft" activeCell="I10" sqref="I10:I11"/>
      <selection pane="bottomRight" activeCell="A12" sqref="A12:B16"/>
    </sheetView>
  </sheetViews>
  <sheetFormatPr defaultColWidth="9.35546875" defaultRowHeight="13.15" outlineLevelCol="1" x14ac:dyDescent="0.4"/>
  <cols>
    <col min="1" max="1" width="21.140625" style="1" customWidth="1"/>
    <col min="2" max="2" width="34.35546875" style="1" customWidth="1"/>
    <col min="3" max="3" width="17.35546875" style="1" customWidth="1"/>
    <col min="4" max="5" width="16.140625" style="1" customWidth="1"/>
    <col min="6" max="6" width="17.35546875" style="1" customWidth="1"/>
    <col min="7" max="7" width="16.140625" style="1" customWidth="1"/>
    <col min="8" max="8" width="17.35546875" style="1" customWidth="1"/>
    <col min="9" max="10" width="16.140625" style="1" customWidth="1"/>
    <col min="11" max="11" width="14.35546875" style="1" bestFit="1" customWidth="1"/>
    <col min="12" max="12" width="16.140625" style="1" customWidth="1"/>
    <col min="13" max="13" width="9.35546875" style="1"/>
    <col min="14" max="15" width="14.35546875" style="1" customWidth="1" outlineLevel="1"/>
    <col min="16" max="16" width="12" style="1" bestFit="1" customWidth="1"/>
    <col min="17" max="17" width="14.35546875" style="1" bestFit="1" customWidth="1"/>
    <col min="18" max="18" width="9.35546875" style="1"/>
    <col min="19" max="19" width="10.140625" style="1" bestFit="1" customWidth="1"/>
    <col min="20" max="16384" width="9.35546875" style="1"/>
  </cols>
  <sheetData>
    <row r="1" spans="1:14" s="7" customFormat="1" ht="12" customHeight="1" x14ac:dyDescent="0.4">
      <c r="I1" s="11"/>
      <c r="J1" s="9"/>
      <c r="K1" s="10"/>
      <c r="L1" s="8"/>
    </row>
    <row r="2" spans="1:14" ht="27.75" customHeight="1" x14ac:dyDescent="0.4">
      <c r="A2" s="347"/>
      <c r="B2" s="349" t="s">
        <v>32</v>
      </c>
      <c r="C2" s="351" t="s">
        <v>30</v>
      </c>
      <c r="D2" s="351"/>
      <c r="E2" s="351"/>
      <c r="F2" s="351"/>
      <c r="G2" s="351"/>
      <c r="H2" s="353" t="s">
        <v>0</v>
      </c>
      <c r="I2" s="354"/>
      <c r="J2" s="296" t="s">
        <v>23</v>
      </c>
      <c r="K2" s="297"/>
      <c r="L2" s="298"/>
    </row>
    <row r="3" spans="1:14" ht="27.75" customHeight="1" x14ac:dyDescent="0.4">
      <c r="A3" s="348"/>
      <c r="B3" s="350"/>
      <c r="C3" s="352"/>
      <c r="D3" s="352"/>
      <c r="E3" s="352"/>
      <c r="F3" s="352"/>
      <c r="G3" s="352"/>
      <c r="H3" s="355"/>
      <c r="I3" s="356"/>
      <c r="J3" s="357" t="str">
        <f>'CONTRACT TOTAL'!J3:L3</f>
        <v>09/30/2022 (22)</v>
      </c>
      <c r="K3" s="358"/>
      <c r="L3" s="359"/>
    </row>
    <row r="4" spans="1:14" ht="10.35" customHeight="1" x14ac:dyDescent="0.4">
      <c r="A4" s="296" t="s">
        <v>31</v>
      </c>
      <c r="B4" s="297"/>
      <c r="C4" s="297"/>
      <c r="D4" s="298"/>
      <c r="E4" s="296" t="s">
        <v>1</v>
      </c>
      <c r="F4" s="297"/>
      <c r="G4" s="297"/>
      <c r="H4" s="297"/>
      <c r="I4" s="298"/>
      <c r="J4" s="330" t="s">
        <v>2</v>
      </c>
      <c r="K4" s="331"/>
      <c r="L4" s="332"/>
    </row>
    <row r="5" spans="1:14" ht="9" customHeight="1" x14ac:dyDescent="0.4">
      <c r="A5" s="333" t="str">
        <f>'CONTRACT TOTAL'!A5:D6</f>
        <v>NASA/Goodard Space Flight Center, Wallops Flight Facility
NASA Contracting Officer, NAME (name@nasa.gov)</v>
      </c>
      <c r="B5" s="334"/>
      <c r="C5" s="334"/>
      <c r="D5" s="335"/>
      <c r="E5" s="282" t="str">
        <f>'CONTRACT TOTAL'!E5:I6</f>
        <v>Institutional Info</v>
      </c>
      <c r="F5" s="339"/>
      <c r="G5" s="339"/>
      <c r="H5" s="339"/>
      <c r="I5" s="339"/>
      <c r="J5" s="279" t="s">
        <v>33</v>
      </c>
      <c r="K5" s="281"/>
      <c r="L5" s="100" t="s">
        <v>34</v>
      </c>
    </row>
    <row r="6" spans="1:14" ht="25.35" customHeight="1" x14ac:dyDescent="0.55000000000000004">
      <c r="A6" s="336"/>
      <c r="B6" s="337"/>
      <c r="C6" s="337"/>
      <c r="D6" s="338"/>
      <c r="E6" s="340"/>
      <c r="F6" s="341"/>
      <c r="G6" s="341"/>
      <c r="H6" s="341"/>
      <c r="I6" s="341"/>
      <c r="J6" s="384">
        <v>241559</v>
      </c>
      <c r="K6" s="385"/>
      <c r="L6" s="88"/>
    </row>
    <row r="7" spans="1:14" ht="10.5" customHeight="1" x14ac:dyDescent="0.4">
      <c r="A7" s="276" t="s">
        <v>3</v>
      </c>
      <c r="B7" s="279" t="s">
        <v>4</v>
      </c>
      <c r="C7" s="280"/>
      <c r="D7" s="281"/>
      <c r="E7" s="279" t="s">
        <v>5</v>
      </c>
      <c r="F7" s="280"/>
      <c r="G7" s="280"/>
      <c r="H7" s="280"/>
      <c r="I7" s="281"/>
      <c r="J7" s="282" t="s">
        <v>35</v>
      </c>
      <c r="K7" s="283"/>
      <c r="L7" s="284"/>
    </row>
    <row r="8" spans="1:14" ht="25.5" customHeight="1" x14ac:dyDescent="0.55000000000000004">
      <c r="A8" s="277"/>
      <c r="B8" s="342" t="s">
        <v>42</v>
      </c>
      <c r="C8" s="343"/>
      <c r="D8" s="344"/>
      <c r="E8" s="342">
        <f>'CONTRACT TOTAL'!E8:I8</f>
        <v>0</v>
      </c>
      <c r="F8" s="343"/>
      <c r="G8" s="343"/>
      <c r="H8" s="343"/>
      <c r="I8" s="344"/>
      <c r="J8" s="386">
        <v>241559</v>
      </c>
      <c r="K8" s="387"/>
      <c r="L8" s="388"/>
    </row>
    <row r="9" spans="1:14" ht="10.5" customHeight="1" x14ac:dyDescent="0.4">
      <c r="A9" s="277"/>
      <c r="B9" s="279" t="s">
        <v>6</v>
      </c>
      <c r="C9" s="280"/>
      <c r="D9" s="281"/>
      <c r="E9" s="285" t="s">
        <v>7</v>
      </c>
      <c r="F9" s="286"/>
      <c r="G9" s="286"/>
      <c r="H9" s="286"/>
      <c r="I9" s="126" t="s">
        <v>8</v>
      </c>
      <c r="J9" s="287" t="s">
        <v>9</v>
      </c>
      <c r="K9" s="288"/>
      <c r="L9" s="289"/>
    </row>
    <row r="10" spans="1:14" ht="9" customHeight="1" x14ac:dyDescent="0.4">
      <c r="A10" s="277"/>
      <c r="B10" s="376" t="s">
        <v>119</v>
      </c>
      <c r="C10" s="377"/>
      <c r="D10" s="378"/>
      <c r="E10" s="363" t="s">
        <v>66</v>
      </c>
      <c r="F10" s="283"/>
      <c r="G10" s="283"/>
      <c r="H10" s="283"/>
      <c r="I10" s="401">
        <f>'CONTRACT TOTAL'!I10:I11</f>
        <v>44847</v>
      </c>
      <c r="J10" s="285" t="s">
        <v>10</v>
      </c>
      <c r="K10" s="320"/>
      <c r="L10" s="98" t="s">
        <v>11</v>
      </c>
    </row>
    <row r="11" spans="1:14" ht="17.100000000000001" customHeight="1" x14ac:dyDescent="0.4">
      <c r="A11" s="278"/>
      <c r="B11" s="379"/>
      <c r="C11" s="380"/>
      <c r="D11" s="381"/>
      <c r="E11" s="364"/>
      <c r="F11" s="365"/>
      <c r="G11" s="365"/>
      <c r="H11" s="365"/>
      <c r="I11" s="402"/>
      <c r="J11" s="382">
        <v>2027.89</v>
      </c>
      <c r="K11" s="383"/>
      <c r="L11" s="140">
        <v>2027.89</v>
      </c>
    </row>
    <row r="12" spans="1:14" ht="11.25" customHeight="1" x14ac:dyDescent="0.4">
      <c r="A12" s="325" t="s">
        <v>12</v>
      </c>
      <c r="B12" s="326"/>
      <c r="C12" s="287" t="s">
        <v>13</v>
      </c>
      <c r="D12" s="288"/>
      <c r="E12" s="288"/>
      <c r="F12" s="289"/>
      <c r="G12" s="287" t="s">
        <v>14</v>
      </c>
      <c r="H12" s="288"/>
      <c r="I12" s="289"/>
      <c r="J12" s="302" t="s">
        <v>24</v>
      </c>
      <c r="K12" s="303"/>
      <c r="L12" s="276" t="s">
        <v>15</v>
      </c>
    </row>
    <row r="13" spans="1:14" ht="11.25" customHeight="1" x14ac:dyDescent="0.4">
      <c r="A13" s="327"/>
      <c r="B13" s="328"/>
      <c r="C13" s="302" t="s">
        <v>16</v>
      </c>
      <c r="D13" s="306"/>
      <c r="E13" s="287" t="s">
        <v>17</v>
      </c>
      <c r="F13" s="289"/>
      <c r="G13" s="287" t="s">
        <v>18</v>
      </c>
      <c r="H13" s="289"/>
      <c r="I13" s="290" t="s">
        <v>27</v>
      </c>
      <c r="J13" s="304"/>
      <c r="K13" s="305"/>
      <c r="L13" s="277"/>
    </row>
    <row r="14" spans="1:14" ht="11.25" customHeight="1" x14ac:dyDescent="0.4">
      <c r="A14" s="327"/>
      <c r="B14" s="329"/>
      <c r="C14" s="6" t="s">
        <v>26</v>
      </c>
      <c r="D14" s="6" t="s">
        <v>37</v>
      </c>
      <c r="E14" s="6" t="s">
        <v>39</v>
      </c>
      <c r="F14" s="6" t="s">
        <v>37</v>
      </c>
      <c r="G14" s="6"/>
      <c r="H14" s="6"/>
      <c r="I14" s="291"/>
      <c r="J14" s="307" t="s">
        <v>21</v>
      </c>
      <c r="K14" s="323" t="s">
        <v>25</v>
      </c>
      <c r="L14" s="277"/>
    </row>
    <row r="15" spans="1:14" ht="11.25" customHeight="1" x14ac:dyDescent="0.4">
      <c r="A15" s="327"/>
      <c r="B15" s="329"/>
      <c r="C15" s="5"/>
      <c r="D15" s="5"/>
      <c r="E15" s="5"/>
      <c r="F15" s="5"/>
      <c r="G15" s="27">
        <f>'CONTRACT TOTAL'!G15</f>
        <v>44856</v>
      </c>
      <c r="H15" s="27">
        <f>'CONTRACT TOTAL'!H15</f>
        <v>44887</v>
      </c>
      <c r="I15" s="291"/>
      <c r="J15" s="292"/>
      <c r="K15" s="324"/>
      <c r="L15" s="277"/>
    </row>
    <row r="16" spans="1:14" ht="11.25" customHeight="1" x14ac:dyDescent="0.4">
      <c r="A16" s="327"/>
      <c r="B16" s="329"/>
      <c r="C16" s="59" t="s">
        <v>36</v>
      </c>
      <c r="D16" s="59" t="s">
        <v>38</v>
      </c>
      <c r="E16" s="59" t="s">
        <v>40</v>
      </c>
      <c r="F16" s="59" t="s">
        <v>41</v>
      </c>
      <c r="G16" s="59" t="s">
        <v>19</v>
      </c>
      <c r="H16" s="59" t="s">
        <v>20</v>
      </c>
      <c r="I16" s="292"/>
      <c r="J16" s="292"/>
      <c r="K16" s="324"/>
      <c r="L16" s="277"/>
      <c r="N16" s="1" t="str">
        <f>'CONTRACT TOTAL'!N16</f>
        <v>Sep est</v>
      </c>
    </row>
    <row r="17" spans="1:15" s="25" customFormat="1" x14ac:dyDescent="0.4">
      <c r="A17" s="265" t="s">
        <v>46</v>
      </c>
      <c r="B17" s="265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N17" s="25" t="str">
        <f>'CONTRACT TOTAL'!N17</f>
        <v>from Oct Rpt</v>
      </c>
      <c r="O17" s="25" t="s">
        <v>67</v>
      </c>
    </row>
    <row r="18" spans="1:15" s="15" customFormat="1" ht="12.75" x14ac:dyDescent="0.4">
      <c r="A18" s="260" t="str">
        <f>'CONTRACT TOTAL'!A18:B18</f>
        <v>Position Title (Employee Classification) 1</v>
      </c>
      <c r="B18" s="260"/>
      <c r="C18" s="124">
        <v>0</v>
      </c>
      <c r="D18" s="124">
        <v>0</v>
      </c>
      <c r="E18" s="124">
        <f>C18+'[5]Task 2-5'!E18</f>
        <v>0</v>
      </c>
      <c r="F18" s="207">
        <f>D18+'[5]Task 2-5'!F18</f>
        <v>0</v>
      </c>
      <c r="G18" s="61">
        <v>0</v>
      </c>
      <c r="H18" s="61">
        <v>0</v>
      </c>
      <c r="I18" s="197">
        <v>0</v>
      </c>
      <c r="J18" s="124">
        <f>E18+G18+H18+I18</f>
        <v>0</v>
      </c>
      <c r="K18" s="124">
        <v>60</v>
      </c>
      <c r="L18" s="124">
        <v>0</v>
      </c>
      <c r="N18" s="165">
        <v>0</v>
      </c>
      <c r="O18" s="14">
        <f t="shared" ref="O18:O35" si="0">C18-N18</f>
        <v>0</v>
      </c>
    </row>
    <row r="19" spans="1:15" s="15" customFormat="1" ht="12.75" customHeight="1" x14ac:dyDescent="0.4">
      <c r="A19" s="260" t="str">
        <f>'CONTRACT TOTAL'!A19:B19</f>
        <v>Position Title (Employee Classification) 2</v>
      </c>
      <c r="B19" s="260"/>
      <c r="C19" s="124">
        <v>0</v>
      </c>
      <c r="D19" s="124">
        <v>0</v>
      </c>
      <c r="E19" s="207">
        <f>C19+'[5]Task 2-5'!E19</f>
        <v>0</v>
      </c>
      <c r="F19" s="207">
        <f>D19+'[5]Task 2-5'!F19</f>
        <v>0</v>
      </c>
      <c r="G19" s="61">
        <v>0</v>
      </c>
      <c r="H19" s="61">
        <v>0</v>
      </c>
      <c r="I19" s="205">
        <v>0</v>
      </c>
      <c r="J19" s="124">
        <f t="shared" ref="J19:J35" si="1">E19+G19+H19+I19</f>
        <v>0</v>
      </c>
      <c r="K19" s="124">
        <v>60</v>
      </c>
      <c r="L19" s="124">
        <v>0</v>
      </c>
      <c r="N19" s="165">
        <v>0</v>
      </c>
      <c r="O19" s="14">
        <f t="shared" si="0"/>
        <v>0</v>
      </c>
    </row>
    <row r="20" spans="1:15" s="15" customFormat="1" ht="12.75" customHeight="1" x14ac:dyDescent="0.4">
      <c r="A20" s="260" t="str">
        <f>'CONTRACT TOTAL'!A20:B20</f>
        <v>Position Title (Employee Classification) 3</v>
      </c>
      <c r="B20" s="260"/>
      <c r="C20" s="124">
        <v>0</v>
      </c>
      <c r="D20" s="124">
        <v>0</v>
      </c>
      <c r="E20" s="207">
        <f>C20+'[5]Task 2-5'!E20</f>
        <v>0</v>
      </c>
      <c r="F20" s="207">
        <f>D20+'[5]Task 2-5'!F20</f>
        <v>0</v>
      </c>
      <c r="G20" s="61">
        <v>0</v>
      </c>
      <c r="H20" s="61">
        <v>0</v>
      </c>
      <c r="I20" s="205">
        <v>0</v>
      </c>
      <c r="J20" s="124">
        <f t="shared" si="1"/>
        <v>0</v>
      </c>
      <c r="K20" s="124">
        <v>60</v>
      </c>
      <c r="L20" s="124">
        <v>0</v>
      </c>
      <c r="N20" s="165">
        <v>0</v>
      </c>
      <c r="O20" s="14">
        <f t="shared" si="0"/>
        <v>0</v>
      </c>
    </row>
    <row r="21" spans="1:15" s="15" customFormat="1" ht="12.75" x14ac:dyDescent="0.4">
      <c r="A21" s="260" t="str">
        <f>'CONTRACT TOTAL'!A21:B21</f>
        <v>Position Title (Employee Classification) 4</v>
      </c>
      <c r="B21" s="260"/>
      <c r="C21" s="124">
        <v>0</v>
      </c>
      <c r="D21" s="124">
        <v>0</v>
      </c>
      <c r="E21" s="207">
        <f>C21+'[5]Task 2-5'!E21</f>
        <v>0</v>
      </c>
      <c r="F21" s="207">
        <f>D21+'[5]Task 2-5'!F21</f>
        <v>0</v>
      </c>
      <c r="G21" s="61">
        <v>0</v>
      </c>
      <c r="H21" s="61">
        <v>0</v>
      </c>
      <c r="I21" s="205">
        <v>0</v>
      </c>
      <c r="J21" s="124">
        <f t="shared" si="1"/>
        <v>0</v>
      </c>
      <c r="K21" s="124">
        <v>120</v>
      </c>
      <c r="L21" s="124">
        <v>0</v>
      </c>
      <c r="N21" s="165">
        <v>0</v>
      </c>
      <c r="O21" s="14">
        <f t="shared" si="0"/>
        <v>0</v>
      </c>
    </row>
    <row r="22" spans="1:15" s="15" customFormat="1" ht="12.75" customHeight="1" x14ac:dyDescent="0.4">
      <c r="A22" s="260" t="str">
        <f>'CONTRACT TOTAL'!A22:B22</f>
        <v>Position Title (Employee Classification) 5</v>
      </c>
      <c r="B22" s="260"/>
      <c r="C22" s="124">
        <v>0</v>
      </c>
      <c r="D22" s="124">
        <v>0</v>
      </c>
      <c r="E22" s="207">
        <f>C22+'[5]Task 2-5'!E22</f>
        <v>0</v>
      </c>
      <c r="F22" s="207">
        <f>D22+'[5]Task 2-5'!F22</f>
        <v>0</v>
      </c>
      <c r="G22" s="61">
        <v>0</v>
      </c>
      <c r="H22" s="61">
        <v>0</v>
      </c>
      <c r="I22" s="205">
        <v>0</v>
      </c>
      <c r="J22" s="124">
        <f t="shared" si="1"/>
        <v>0</v>
      </c>
      <c r="K22" s="124">
        <v>0</v>
      </c>
      <c r="L22" s="124">
        <v>0</v>
      </c>
      <c r="N22" s="165">
        <v>0</v>
      </c>
      <c r="O22" s="14">
        <f t="shared" si="0"/>
        <v>0</v>
      </c>
    </row>
    <row r="23" spans="1:15" s="15" customFormat="1" ht="12.75" customHeight="1" x14ac:dyDescent="0.4">
      <c r="A23" s="260" t="str">
        <f>'CONTRACT TOTAL'!A23:B23</f>
        <v>Position Title (Employee Classification) 6</v>
      </c>
      <c r="B23" s="260"/>
      <c r="C23" s="124">
        <v>0</v>
      </c>
      <c r="D23" s="124">
        <v>0</v>
      </c>
      <c r="E23" s="207">
        <f>C23+'[5]Task 2-5'!E23</f>
        <v>0</v>
      </c>
      <c r="F23" s="207">
        <f>D23+'[5]Task 2-5'!F23</f>
        <v>0</v>
      </c>
      <c r="G23" s="61">
        <v>0</v>
      </c>
      <c r="H23" s="61">
        <v>0</v>
      </c>
      <c r="I23" s="205">
        <v>0</v>
      </c>
      <c r="J23" s="124">
        <f t="shared" si="1"/>
        <v>0</v>
      </c>
      <c r="K23" s="124">
        <v>0</v>
      </c>
      <c r="L23" s="124">
        <v>0</v>
      </c>
      <c r="N23" s="165">
        <v>0</v>
      </c>
      <c r="O23" s="14">
        <f t="shared" si="0"/>
        <v>0</v>
      </c>
    </row>
    <row r="24" spans="1:15" s="15" customFormat="1" ht="12.75" x14ac:dyDescent="0.4">
      <c r="A24" s="260" t="str">
        <f>'CONTRACT TOTAL'!A24:B24</f>
        <v>Position Title (Employee Classification) 7</v>
      </c>
      <c r="B24" s="260"/>
      <c r="C24" s="124">
        <v>0</v>
      </c>
      <c r="D24" s="124">
        <v>0</v>
      </c>
      <c r="E24" s="207">
        <f>C24+'[5]Task 2-5'!E24</f>
        <v>0</v>
      </c>
      <c r="F24" s="207">
        <f>D24+'[5]Task 2-5'!F24</f>
        <v>0</v>
      </c>
      <c r="G24" s="61">
        <v>0</v>
      </c>
      <c r="H24" s="61">
        <v>0</v>
      </c>
      <c r="I24" s="205">
        <v>0</v>
      </c>
      <c r="J24" s="124">
        <f t="shared" si="1"/>
        <v>0</v>
      </c>
      <c r="K24" s="124">
        <v>40</v>
      </c>
      <c r="L24" s="124">
        <v>0</v>
      </c>
      <c r="N24" s="165">
        <v>0</v>
      </c>
      <c r="O24" s="14">
        <f t="shared" si="0"/>
        <v>0</v>
      </c>
    </row>
    <row r="25" spans="1:15" s="15" customFormat="1" ht="12.75" customHeight="1" x14ac:dyDescent="0.4">
      <c r="A25" s="260" t="str">
        <f>'CONTRACT TOTAL'!A25:B25</f>
        <v>Position Title (Employee Classification) 8</v>
      </c>
      <c r="B25" s="260"/>
      <c r="C25" s="124">
        <v>0</v>
      </c>
      <c r="D25" s="124">
        <v>0</v>
      </c>
      <c r="E25" s="207">
        <f>C25+'[5]Task 2-5'!E25</f>
        <v>0</v>
      </c>
      <c r="F25" s="207">
        <f>D25+'[5]Task 2-5'!F25</f>
        <v>0</v>
      </c>
      <c r="G25" s="61">
        <v>0</v>
      </c>
      <c r="H25" s="61">
        <v>0</v>
      </c>
      <c r="I25" s="205">
        <v>0</v>
      </c>
      <c r="J25" s="124">
        <f t="shared" si="1"/>
        <v>0</v>
      </c>
      <c r="K25" s="124">
        <v>160</v>
      </c>
      <c r="L25" s="124">
        <v>0</v>
      </c>
      <c r="N25" s="165">
        <v>0</v>
      </c>
      <c r="O25" s="14">
        <f t="shared" si="0"/>
        <v>0</v>
      </c>
    </row>
    <row r="26" spans="1:15" s="15" customFormat="1" ht="12.75" customHeight="1" x14ac:dyDescent="0.4">
      <c r="A26" s="260" t="str">
        <f>'CONTRACT TOTAL'!A26:B26</f>
        <v>Position Title (Employee Classification) 9</v>
      </c>
      <c r="B26" s="260"/>
      <c r="C26" s="124">
        <v>0</v>
      </c>
      <c r="D26" s="124">
        <v>0</v>
      </c>
      <c r="E26" s="207">
        <f>C26+'[5]Task 2-5'!E26</f>
        <v>0</v>
      </c>
      <c r="F26" s="207">
        <f>D26+'[5]Task 2-5'!F26</f>
        <v>0</v>
      </c>
      <c r="G26" s="61">
        <v>0</v>
      </c>
      <c r="H26" s="61">
        <v>0</v>
      </c>
      <c r="I26" s="205">
        <v>0</v>
      </c>
      <c r="J26" s="124">
        <f t="shared" si="1"/>
        <v>0</v>
      </c>
      <c r="K26" s="124">
        <v>0</v>
      </c>
      <c r="L26" s="124">
        <v>0</v>
      </c>
      <c r="N26" s="165">
        <v>0</v>
      </c>
      <c r="O26" s="14">
        <f t="shared" si="0"/>
        <v>0</v>
      </c>
    </row>
    <row r="27" spans="1:15" s="15" customFormat="1" ht="12.75" customHeight="1" x14ac:dyDescent="0.4">
      <c r="A27" s="260" t="str">
        <f>'CONTRACT TOTAL'!A27:B27</f>
        <v>Position Title (Employee Classification) 10</v>
      </c>
      <c r="B27" s="260"/>
      <c r="C27" s="124">
        <v>0</v>
      </c>
      <c r="D27" s="124">
        <v>0</v>
      </c>
      <c r="E27" s="207">
        <f>C27+'[5]Task 2-5'!E27</f>
        <v>0</v>
      </c>
      <c r="F27" s="207">
        <f>D27+'[5]Task 2-5'!F27</f>
        <v>0</v>
      </c>
      <c r="G27" s="61">
        <v>0</v>
      </c>
      <c r="H27" s="61">
        <v>0</v>
      </c>
      <c r="I27" s="205">
        <v>0</v>
      </c>
      <c r="J27" s="124">
        <f t="shared" si="1"/>
        <v>0</v>
      </c>
      <c r="K27" s="124">
        <v>240</v>
      </c>
      <c r="L27" s="124">
        <v>0</v>
      </c>
      <c r="N27" s="165">
        <v>0</v>
      </c>
      <c r="O27" s="14">
        <f t="shared" si="0"/>
        <v>0</v>
      </c>
    </row>
    <row r="28" spans="1:15" s="15" customFormat="1" ht="12.75" customHeight="1" x14ac:dyDescent="0.4">
      <c r="A28" s="260" t="str">
        <f>'CONTRACT TOTAL'!A28:B28</f>
        <v>Position Title (Employee Classification) 11</v>
      </c>
      <c r="B28" s="260"/>
      <c r="C28" s="124">
        <v>0</v>
      </c>
      <c r="D28" s="124">
        <v>0</v>
      </c>
      <c r="E28" s="207">
        <f>C28+'[5]Task 2-5'!E28</f>
        <v>0</v>
      </c>
      <c r="F28" s="207">
        <f>D28+'[5]Task 2-5'!F28</f>
        <v>0</v>
      </c>
      <c r="G28" s="61">
        <v>0</v>
      </c>
      <c r="H28" s="61">
        <v>0</v>
      </c>
      <c r="I28" s="205">
        <v>0</v>
      </c>
      <c r="J28" s="124">
        <f t="shared" si="1"/>
        <v>0</v>
      </c>
      <c r="K28" s="124">
        <v>0</v>
      </c>
      <c r="L28" s="124">
        <v>0</v>
      </c>
      <c r="N28" s="165">
        <v>0</v>
      </c>
      <c r="O28" s="14">
        <f t="shared" si="0"/>
        <v>0</v>
      </c>
    </row>
    <row r="29" spans="1:15" s="15" customFormat="1" ht="12.75" customHeight="1" x14ac:dyDescent="0.4">
      <c r="A29" s="260" t="str">
        <f>'CONTRACT TOTAL'!A29:B29</f>
        <v>Position Title (Employee Classification) 12</v>
      </c>
      <c r="B29" s="260"/>
      <c r="C29" s="124">
        <v>0</v>
      </c>
      <c r="D29" s="124">
        <v>0</v>
      </c>
      <c r="E29" s="207">
        <f>C29+'[5]Task 2-5'!E29</f>
        <v>0</v>
      </c>
      <c r="F29" s="207">
        <f>D29+'[5]Task 2-5'!F29</f>
        <v>0</v>
      </c>
      <c r="G29" s="61">
        <v>0</v>
      </c>
      <c r="H29" s="61">
        <v>0</v>
      </c>
      <c r="I29" s="205">
        <v>0</v>
      </c>
      <c r="J29" s="124">
        <f t="shared" si="1"/>
        <v>0</v>
      </c>
      <c r="K29" s="124">
        <v>120</v>
      </c>
      <c r="L29" s="124">
        <v>0</v>
      </c>
      <c r="N29" s="165">
        <v>0</v>
      </c>
      <c r="O29" s="14">
        <f t="shared" si="0"/>
        <v>0</v>
      </c>
    </row>
    <row r="30" spans="1:15" s="15" customFormat="1" ht="12.75" customHeight="1" x14ac:dyDescent="0.4">
      <c r="A30" s="260" t="str">
        <f>'CONTRACT TOTAL'!A30:B30</f>
        <v>Position Title (Employee Classification) 13</v>
      </c>
      <c r="B30" s="260"/>
      <c r="C30" s="124">
        <v>0</v>
      </c>
      <c r="D30" s="124">
        <v>0</v>
      </c>
      <c r="E30" s="207">
        <f>C30+'[5]Task 2-5'!E30</f>
        <v>0</v>
      </c>
      <c r="F30" s="207">
        <f>D30+'[5]Task 2-5'!F30</f>
        <v>0</v>
      </c>
      <c r="G30" s="61">
        <v>0</v>
      </c>
      <c r="H30" s="61">
        <v>0</v>
      </c>
      <c r="I30" s="205">
        <v>0</v>
      </c>
      <c r="J30" s="124">
        <f t="shared" si="1"/>
        <v>0</v>
      </c>
      <c r="K30" s="124">
        <v>0</v>
      </c>
      <c r="L30" s="124">
        <v>0</v>
      </c>
      <c r="N30" s="165">
        <v>0</v>
      </c>
      <c r="O30" s="14">
        <f t="shared" si="0"/>
        <v>0</v>
      </c>
    </row>
    <row r="31" spans="1:15" s="15" customFormat="1" ht="12.75" customHeight="1" x14ac:dyDescent="0.4">
      <c r="A31" s="260" t="str">
        <f>'CONTRACT TOTAL'!A31:B31</f>
        <v>Position Title (Employee Classification) 14</v>
      </c>
      <c r="B31" s="260"/>
      <c r="C31" s="134">
        <v>0</v>
      </c>
      <c r="D31" s="134">
        <v>0</v>
      </c>
      <c r="E31" s="207">
        <f>C31+'[5]Task 2-5'!E31</f>
        <v>0</v>
      </c>
      <c r="F31" s="207">
        <f>D31+'[5]Task 2-5'!F31</f>
        <v>0</v>
      </c>
      <c r="G31" s="61">
        <v>0</v>
      </c>
      <c r="H31" s="61">
        <v>0</v>
      </c>
      <c r="I31" s="205">
        <v>0</v>
      </c>
      <c r="J31" s="134">
        <f t="shared" si="1"/>
        <v>0</v>
      </c>
      <c r="K31" s="134">
        <v>0</v>
      </c>
      <c r="L31" s="134">
        <v>0</v>
      </c>
      <c r="N31" s="165">
        <v>0</v>
      </c>
      <c r="O31" s="14">
        <f t="shared" si="0"/>
        <v>0</v>
      </c>
    </row>
    <row r="32" spans="1:15" s="15" customFormat="1" ht="12.75" customHeight="1" x14ac:dyDescent="0.4">
      <c r="A32" s="260" t="str">
        <f>'CONTRACT TOTAL'!A32:B32</f>
        <v>Position Title (Employee Classification) 15</v>
      </c>
      <c r="B32" s="260"/>
      <c r="C32" s="134">
        <v>0</v>
      </c>
      <c r="D32" s="134">
        <v>0</v>
      </c>
      <c r="E32" s="207">
        <f>C32+'[5]Task 2-5'!E32</f>
        <v>0</v>
      </c>
      <c r="F32" s="207">
        <f>D32+'[5]Task 2-5'!F32</f>
        <v>0</v>
      </c>
      <c r="G32" s="61">
        <v>0</v>
      </c>
      <c r="H32" s="61">
        <v>0</v>
      </c>
      <c r="I32" s="205">
        <v>0</v>
      </c>
      <c r="J32" s="134">
        <f t="shared" si="1"/>
        <v>0</v>
      </c>
      <c r="K32" s="134">
        <v>0</v>
      </c>
      <c r="L32" s="134">
        <v>0</v>
      </c>
      <c r="N32" s="165">
        <v>0</v>
      </c>
      <c r="O32" s="14">
        <f t="shared" si="0"/>
        <v>0</v>
      </c>
    </row>
    <row r="33" spans="1:15" s="15" customFormat="1" ht="12.75" customHeight="1" x14ac:dyDescent="0.4">
      <c r="A33" s="260" t="str">
        <f>'CONTRACT TOTAL'!A33:B33</f>
        <v>Position Title (Employee Classification) 16</v>
      </c>
      <c r="B33" s="260"/>
      <c r="C33" s="147">
        <v>0</v>
      </c>
      <c r="D33" s="147">
        <v>0</v>
      </c>
      <c r="E33" s="207">
        <f>C33+'[5]Task 2-5'!E33</f>
        <v>0</v>
      </c>
      <c r="F33" s="207">
        <f>D33+'[5]Task 2-5'!F33</f>
        <v>0</v>
      </c>
      <c r="G33" s="61">
        <v>0</v>
      </c>
      <c r="H33" s="61">
        <v>0</v>
      </c>
      <c r="I33" s="205">
        <v>0</v>
      </c>
      <c r="J33" s="147">
        <f t="shared" si="1"/>
        <v>0</v>
      </c>
      <c r="K33" s="147">
        <v>0</v>
      </c>
      <c r="L33" s="147">
        <v>0</v>
      </c>
      <c r="N33" s="165">
        <v>0</v>
      </c>
      <c r="O33" s="14">
        <f t="shared" si="0"/>
        <v>0</v>
      </c>
    </row>
    <row r="34" spans="1:15" s="15" customFormat="1" ht="12.75" customHeight="1" x14ac:dyDescent="0.4">
      <c r="A34" s="260" t="str">
        <f>'CONTRACT TOTAL'!A34:B34</f>
        <v>Position Title (Employee Classification) 17</v>
      </c>
      <c r="B34" s="260"/>
      <c r="C34" s="147">
        <v>0</v>
      </c>
      <c r="D34" s="147">
        <v>0</v>
      </c>
      <c r="E34" s="207">
        <f>C34+'[5]Task 2-5'!E34</f>
        <v>0</v>
      </c>
      <c r="F34" s="207">
        <f>D34+'[5]Task 2-5'!F34</f>
        <v>0</v>
      </c>
      <c r="G34" s="61">
        <v>0</v>
      </c>
      <c r="H34" s="61">
        <v>0</v>
      </c>
      <c r="I34" s="205">
        <v>0</v>
      </c>
      <c r="J34" s="147">
        <f t="shared" si="1"/>
        <v>0</v>
      </c>
      <c r="K34" s="147">
        <v>0</v>
      </c>
      <c r="L34" s="147">
        <v>0</v>
      </c>
      <c r="N34" s="165">
        <v>0</v>
      </c>
      <c r="O34" s="14">
        <f t="shared" si="0"/>
        <v>0</v>
      </c>
    </row>
    <row r="35" spans="1:15" s="15" customFormat="1" ht="12.75" x14ac:dyDescent="0.4">
      <c r="A35" s="260" t="str">
        <f>'CONTRACT TOTAL'!A35:B35</f>
        <v>Position Title (Employee Classification) 18</v>
      </c>
      <c r="B35" s="260"/>
      <c r="C35" s="124">
        <v>0</v>
      </c>
      <c r="D35" s="124">
        <v>0</v>
      </c>
      <c r="E35" s="207">
        <f>C35+'[5]Task 2-5'!E35</f>
        <v>0</v>
      </c>
      <c r="F35" s="207">
        <f>D35+'[5]Task 2-5'!F35</f>
        <v>0</v>
      </c>
      <c r="G35" s="61">
        <v>0</v>
      </c>
      <c r="H35" s="61">
        <v>0</v>
      </c>
      <c r="I35" s="205">
        <v>0</v>
      </c>
      <c r="J35" s="124">
        <f t="shared" si="1"/>
        <v>0</v>
      </c>
      <c r="K35" s="124">
        <v>124</v>
      </c>
      <c r="L35" s="124">
        <v>0</v>
      </c>
      <c r="N35" s="165">
        <v>0</v>
      </c>
      <c r="O35" s="13">
        <f t="shared" si="0"/>
        <v>0</v>
      </c>
    </row>
    <row r="36" spans="1:15" s="15" customFormat="1" ht="12.75" x14ac:dyDescent="0.4">
      <c r="A36" s="259" t="s">
        <v>47</v>
      </c>
      <c r="B36" s="259"/>
      <c r="C36" s="90">
        <f>SUM(C18:C35)</f>
        <v>0</v>
      </c>
      <c r="D36" s="90">
        <f t="shared" ref="D36:L36" si="2">SUM(D18:D35)</f>
        <v>0</v>
      </c>
      <c r="E36" s="90">
        <f t="shared" si="2"/>
        <v>0</v>
      </c>
      <c r="F36" s="90">
        <f t="shared" si="2"/>
        <v>0</v>
      </c>
      <c r="G36" s="90">
        <f t="shared" si="2"/>
        <v>0</v>
      </c>
      <c r="H36" s="90">
        <f t="shared" si="2"/>
        <v>0</v>
      </c>
      <c r="I36" s="90">
        <f t="shared" si="2"/>
        <v>0</v>
      </c>
      <c r="J36" s="90">
        <f t="shared" si="2"/>
        <v>0</v>
      </c>
      <c r="K36" s="90">
        <f t="shared" si="2"/>
        <v>984</v>
      </c>
      <c r="L36" s="90">
        <f t="shared" si="2"/>
        <v>0</v>
      </c>
      <c r="N36" s="167">
        <v>0</v>
      </c>
      <c r="O36" s="24">
        <f>SUM(O18:O35)</f>
        <v>0</v>
      </c>
    </row>
    <row r="37" spans="1:15" s="15" customFormat="1" ht="12.75" x14ac:dyDescent="0.4">
      <c r="A37" s="260"/>
      <c r="B37" s="260"/>
      <c r="C37" s="124"/>
      <c r="D37" s="124"/>
      <c r="E37" s="124"/>
      <c r="F37" s="124"/>
      <c r="G37" s="144"/>
      <c r="H37" s="144"/>
      <c r="I37" s="144"/>
      <c r="J37" s="124"/>
      <c r="K37" s="124"/>
      <c r="L37" s="124"/>
      <c r="N37" s="165"/>
      <c r="O37" s="14"/>
    </row>
    <row r="38" spans="1:15" s="25" customFormat="1" x14ac:dyDescent="0.4">
      <c r="A38" s="265" t="s">
        <v>48</v>
      </c>
      <c r="B38" s="265"/>
      <c r="C38" s="124"/>
      <c r="D38" s="124"/>
      <c r="E38" s="124"/>
      <c r="F38" s="124"/>
      <c r="G38" s="144"/>
      <c r="H38" s="144"/>
      <c r="I38" s="144"/>
      <c r="J38" s="124"/>
      <c r="K38" s="124"/>
      <c r="L38" s="124"/>
      <c r="N38" s="165"/>
      <c r="O38" s="14"/>
    </row>
    <row r="39" spans="1:15" s="15" customFormat="1" ht="12.75" customHeight="1" x14ac:dyDescent="0.4">
      <c r="A39" s="260" t="str">
        <f>'CONTRACT TOTAL'!A39:B39</f>
        <v>Position Title (Employee Classification) 1</v>
      </c>
      <c r="B39" s="260"/>
      <c r="C39" s="124">
        <v>0</v>
      </c>
      <c r="D39" s="124">
        <v>0</v>
      </c>
      <c r="E39" s="207">
        <f>C39+'[5]Task 2-5'!E39</f>
        <v>0</v>
      </c>
      <c r="F39" s="207">
        <f>D39+'[5]Task 2-5'!F39</f>
        <v>0</v>
      </c>
      <c r="G39" s="61">
        <v>0</v>
      </c>
      <c r="H39" s="61">
        <v>0</v>
      </c>
      <c r="I39" s="197">
        <v>0</v>
      </c>
      <c r="J39" s="124">
        <f>E39+G39+H39+I39</f>
        <v>0</v>
      </c>
      <c r="K39" s="124">
        <v>0</v>
      </c>
      <c r="L39" s="124">
        <v>0</v>
      </c>
      <c r="N39" s="165">
        <v>0</v>
      </c>
      <c r="O39" s="14">
        <f t="shared" ref="O39:O56" si="3">C39-N39</f>
        <v>0</v>
      </c>
    </row>
    <row r="40" spans="1:15" s="15" customFormat="1" ht="12.75" customHeight="1" x14ac:dyDescent="0.4">
      <c r="A40" s="260" t="str">
        <f>'CONTRACT TOTAL'!A40:B40</f>
        <v>Position Title (Employee Classification) 2</v>
      </c>
      <c r="B40" s="260"/>
      <c r="C40" s="124">
        <v>0</v>
      </c>
      <c r="D40" s="124">
        <v>0</v>
      </c>
      <c r="E40" s="207">
        <f>C40+'[5]Task 2-5'!E40</f>
        <v>0</v>
      </c>
      <c r="F40" s="207">
        <f>D40+'[5]Task 2-5'!F40</f>
        <v>0</v>
      </c>
      <c r="G40" s="61">
        <v>0</v>
      </c>
      <c r="H40" s="61">
        <v>0</v>
      </c>
      <c r="I40" s="197">
        <v>0</v>
      </c>
      <c r="J40" s="124">
        <f t="shared" ref="J40:J56" si="4">E40+G40+H40+I40</f>
        <v>0</v>
      </c>
      <c r="K40" s="124">
        <v>0</v>
      </c>
      <c r="L40" s="124">
        <v>0</v>
      </c>
      <c r="N40" s="165">
        <v>0</v>
      </c>
      <c r="O40" s="14">
        <f t="shared" si="3"/>
        <v>0</v>
      </c>
    </row>
    <row r="41" spans="1:15" s="15" customFormat="1" ht="12.75" customHeight="1" x14ac:dyDescent="0.4">
      <c r="A41" s="260" t="str">
        <f>'CONTRACT TOTAL'!A41:B41</f>
        <v>Position Title (Employee Classification) 3</v>
      </c>
      <c r="B41" s="260"/>
      <c r="C41" s="124">
        <v>0</v>
      </c>
      <c r="D41" s="124">
        <v>0</v>
      </c>
      <c r="E41" s="207">
        <f>C41+'[5]Task 2-5'!E41</f>
        <v>0</v>
      </c>
      <c r="F41" s="207">
        <f>D41+'[5]Task 2-5'!F41</f>
        <v>0</v>
      </c>
      <c r="G41" s="61">
        <v>0</v>
      </c>
      <c r="H41" s="61">
        <v>0</v>
      </c>
      <c r="I41" s="205">
        <v>0</v>
      </c>
      <c r="J41" s="124">
        <f t="shared" si="4"/>
        <v>0</v>
      </c>
      <c r="K41" s="124">
        <v>0</v>
      </c>
      <c r="L41" s="124">
        <v>0</v>
      </c>
      <c r="N41" s="165">
        <v>0</v>
      </c>
      <c r="O41" s="14">
        <f t="shared" si="3"/>
        <v>0</v>
      </c>
    </row>
    <row r="42" spans="1:15" s="15" customFormat="1" ht="12.75" x14ac:dyDescent="0.4">
      <c r="A42" s="260" t="str">
        <f>'CONTRACT TOTAL'!A42:B42</f>
        <v>Position Title (Employee Classification) 4</v>
      </c>
      <c r="B42" s="260"/>
      <c r="C42" s="124">
        <v>0</v>
      </c>
      <c r="D42" s="124">
        <v>0</v>
      </c>
      <c r="E42" s="207">
        <f>C42+'[5]Task 2-5'!E42</f>
        <v>0</v>
      </c>
      <c r="F42" s="207">
        <f>D42+'[5]Task 2-5'!F42</f>
        <v>0</v>
      </c>
      <c r="G42" s="61">
        <v>0</v>
      </c>
      <c r="H42" s="61">
        <v>0</v>
      </c>
      <c r="I42" s="205">
        <v>0</v>
      </c>
      <c r="J42" s="124">
        <f t="shared" si="4"/>
        <v>0</v>
      </c>
      <c r="K42" s="124">
        <v>0</v>
      </c>
      <c r="L42" s="124">
        <v>0</v>
      </c>
      <c r="N42" s="165">
        <v>0</v>
      </c>
      <c r="O42" s="14">
        <f t="shared" si="3"/>
        <v>0</v>
      </c>
    </row>
    <row r="43" spans="1:15" s="15" customFormat="1" ht="12.75" customHeight="1" x14ac:dyDescent="0.4">
      <c r="A43" s="260" t="str">
        <f>'CONTRACT TOTAL'!A43:B43</f>
        <v>Position Title (Employee Classification) 5</v>
      </c>
      <c r="B43" s="260"/>
      <c r="C43" s="124">
        <v>0</v>
      </c>
      <c r="D43" s="124">
        <v>0</v>
      </c>
      <c r="E43" s="207">
        <f>C43+'[5]Task 2-5'!E43</f>
        <v>0</v>
      </c>
      <c r="F43" s="207">
        <f>D43+'[5]Task 2-5'!F43</f>
        <v>0</v>
      </c>
      <c r="G43" s="61">
        <v>0</v>
      </c>
      <c r="H43" s="61">
        <v>0</v>
      </c>
      <c r="I43" s="205">
        <v>0</v>
      </c>
      <c r="J43" s="124">
        <f t="shared" si="4"/>
        <v>0</v>
      </c>
      <c r="K43" s="124">
        <v>100</v>
      </c>
      <c r="L43" s="124">
        <v>0</v>
      </c>
      <c r="N43" s="165">
        <v>0</v>
      </c>
      <c r="O43" s="14">
        <f t="shared" si="3"/>
        <v>0</v>
      </c>
    </row>
    <row r="44" spans="1:15" s="15" customFormat="1" ht="12.75" customHeight="1" x14ac:dyDescent="0.4">
      <c r="A44" s="260" t="str">
        <f>'CONTRACT TOTAL'!A44:B44</f>
        <v>Position Title (Employee Classification) 6</v>
      </c>
      <c r="B44" s="260"/>
      <c r="C44" s="124">
        <v>0</v>
      </c>
      <c r="D44" s="124">
        <v>0</v>
      </c>
      <c r="E44" s="207">
        <f>C44+'[5]Task 2-5'!E44</f>
        <v>0</v>
      </c>
      <c r="F44" s="207">
        <f>D44+'[5]Task 2-5'!F44</f>
        <v>0</v>
      </c>
      <c r="G44" s="61">
        <v>0</v>
      </c>
      <c r="H44" s="61">
        <v>0</v>
      </c>
      <c r="I44" s="205">
        <v>0</v>
      </c>
      <c r="J44" s="124">
        <f t="shared" si="4"/>
        <v>0</v>
      </c>
      <c r="K44" s="124">
        <v>100</v>
      </c>
      <c r="L44" s="124">
        <v>0</v>
      </c>
      <c r="N44" s="165">
        <v>0</v>
      </c>
      <c r="O44" s="14">
        <f t="shared" si="3"/>
        <v>0</v>
      </c>
    </row>
    <row r="45" spans="1:15" s="15" customFormat="1" ht="12.75" x14ac:dyDescent="0.4">
      <c r="A45" s="260" t="str">
        <f>'CONTRACT TOTAL'!A45:B45</f>
        <v>Position Title (Employee Classification) 7</v>
      </c>
      <c r="B45" s="260"/>
      <c r="C45" s="124">
        <v>0</v>
      </c>
      <c r="D45" s="124">
        <v>0</v>
      </c>
      <c r="E45" s="207">
        <f>C45+'[5]Task 2-5'!E45</f>
        <v>0</v>
      </c>
      <c r="F45" s="207">
        <f>D45+'[5]Task 2-5'!F45</f>
        <v>0</v>
      </c>
      <c r="G45" s="61">
        <v>0</v>
      </c>
      <c r="H45" s="61">
        <v>0</v>
      </c>
      <c r="I45" s="205">
        <v>0</v>
      </c>
      <c r="J45" s="124">
        <f t="shared" si="4"/>
        <v>0</v>
      </c>
      <c r="K45" s="124">
        <v>0</v>
      </c>
      <c r="L45" s="124">
        <v>0</v>
      </c>
      <c r="N45" s="165">
        <v>0</v>
      </c>
      <c r="O45" s="14">
        <f t="shared" si="3"/>
        <v>0</v>
      </c>
    </row>
    <row r="46" spans="1:15" s="15" customFormat="1" ht="12.75" customHeight="1" x14ac:dyDescent="0.4">
      <c r="A46" s="260" t="str">
        <f>'CONTRACT TOTAL'!A46:B46</f>
        <v>Position Title (Employee Classification) 8</v>
      </c>
      <c r="B46" s="260"/>
      <c r="C46" s="124">
        <v>0</v>
      </c>
      <c r="D46" s="124">
        <v>0</v>
      </c>
      <c r="E46" s="207">
        <f>C46+'[5]Task 2-5'!E46</f>
        <v>0</v>
      </c>
      <c r="F46" s="207">
        <f>D46+'[5]Task 2-5'!F46</f>
        <v>0</v>
      </c>
      <c r="G46" s="61">
        <v>0</v>
      </c>
      <c r="H46" s="61">
        <v>0</v>
      </c>
      <c r="I46" s="205">
        <v>0</v>
      </c>
      <c r="J46" s="124">
        <f t="shared" si="4"/>
        <v>0</v>
      </c>
      <c r="K46" s="124">
        <v>0</v>
      </c>
      <c r="L46" s="124">
        <v>0</v>
      </c>
      <c r="N46" s="165">
        <v>0</v>
      </c>
      <c r="O46" s="14">
        <f t="shared" si="3"/>
        <v>0</v>
      </c>
    </row>
    <row r="47" spans="1:15" s="15" customFormat="1" ht="12.75" customHeight="1" x14ac:dyDescent="0.4">
      <c r="A47" s="260" t="str">
        <f>'CONTRACT TOTAL'!A47:B47</f>
        <v>Position Title (Employee Classification) 9</v>
      </c>
      <c r="B47" s="260"/>
      <c r="C47" s="124">
        <v>0</v>
      </c>
      <c r="D47" s="124">
        <v>0</v>
      </c>
      <c r="E47" s="207">
        <f>C47+'[5]Task 2-5'!E47</f>
        <v>0</v>
      </c>
      <c r="F47" s="207">
        <f>D47+'[5]Task 2-5'!F47</f>
        <v>0</v>
      </c>
      <c r="G47" s="61">
        <v>0</v>
      </c>
      <c r="H47" s="61">
        <v>0</v>
      </c>
      <c r="I47" s="205">
        <v>0</v>
      </c>
      <c r="J47" s="124">
        <f t="shared" si="4"/>
        <v>0</v>
      </c>
      <c r="K47" s="124">
        <v>0</v>
      </c>
      <c r="L47" s="124">
        <v>0</v>
      </c>
      <c r="N47" s="165">
        <v>0</v>
      </c>
      <c r="O47" s="14">
        <f t="shared" si="3"/>
        <v>0</v>
      </c>
    </row>
    <row r="48" spans="1:15" s="15" customFormat="1" ht="12.75" customHeight="1" x14ac:dyDescent="0.4">
      <c r="A48" s="260" t="str">
        <f>'CONTRACT TOTAL'!A48:B48</f>
        <v>Position Title (Employee Classification) 10</v>
      </c>
      <c r="B48" s="260"/>
      <c r="C48" s="124">
        <v>0</v>
      </c>
      <c r="D48" s="124">
        <v>0</v>
      </c>
      <c r="E48" s="207">
        <f>C48+'[5]Task 2-5'!E48</f>
        <v>0</v>
      </c>
      <c r="F48" s="207">
        <f>D48+'[5]Task 2-5'!F48</f>
        <v>0</v>
      </c>
      <c r="G48" s="61">
        <v>0</v>
      </c>
      <c r="H48" s="61">
        <v>0</v>
      </c>
      <c r="I48" s="205">
        <v>0</v>
      </c>
      <c r="J48" s="124">
        <f t="shared" si="4"/>
        <v>0</v>
      </c>
      <c r="K48" s="124">
        <v>23</v>
      </c>
      <c r="L48" s="124">
        <v>0</v>
      </c>
      <c r="N48" s="165">
        <v>0</v>
      </c>
      <c r="O48" s="14">
        <f t="shared" si="3"/>
        <v>0</v>
      </c>
    </row>
    <row r="49" spans="1:15" s="15" customFormat="1" ht="12.75" customHeight="1" x14ac:dyDescent="0.4">
      <c r="A49" s="260" t="str">
        <f>'CONTRACT TOTAL'!A49:B49</f>
        <v>Position Title (Employee Classification) 11</v>
      </c>
      <c r="B49" s="260"/>
      <c r="C49" s="124">
        <v>0</v>
      </c>
      <c r="D49" s="124">
        <v>0</v>
      </c>
      <c r="E49" s="207">
        <f>C49+'[5]Task 2-5'!E49</f>
        <v>0</v>
      </c>
      <c r="F49" s="207">
        <f>D49+'[5]Task 2-5'!F49</f>
        <v>0</v>
      </c>
      <c r="G49" s="61">
        <v>0</v>
      </c>
      <c r="H49" s="61">
        <v>0</v>
      </c>
      <c r="I49" s="205">
        <v>0</v>
      </c>
      <c r="J49" s="124">
        <f t="shared" si="4"/>
        <v>0</v>
      </c>
      <c r="K49" s="124">
        <v>0</v>
      </c>
      <c r="L49" s="124">
        <v>0</v>
      </c>
      <c r="N49" s="165">
        <v>0</v>
      </c>
      <c r="O49" s="14">
        <f t="shared" si="3"/>
        <v>0</v>
      </c>
    </row>
    <row r="50" spans="1:15" s="15" customFormat="1" ht="12.75" customHeight="1" x14ac:dyDescent="0.4">
      <c r="A50" s="260" t="str">
        <f>'CONTRACT TOTAL'!A50:B50</f>
        <v>Position Title (Employee Classification) 12</v>
      </c>
      <c r="B50" s="260"/>
      <c r="C50" s="124">
        <v>0</v>
      </c>
      <c r="D50" s="124">
        <v>0</v>
      </c>
      <c r="E50" s="207">
        <f>C50+'[5]Task 2-5'!E50</f>
        <v>0</v>
      </c>
      <c r="F50" s="207">
        <f>D50+'[5]Task 2-5'!F50</f>
        <v>0</v>
      </c>
      <c r="G50" s="61">
        <v>0</v>
      </c>
      <c r="H50" s="61">
        <v>0</v>
      </c>
      <c r="I50" s="205">
        <v>0</v>
      </c>
      <c r="J50" s="124">
        <f t="shared" si="4"/>
        <v>0</v>
      </c>
      <c r="K50" s="124">
        <v>0</v>
      </c>
      <c r="L50" s="124">
        <v>0</v>
      </c>
      <c r="N50" s="165">
        <v>0</v>
      </c>
      <c r="O50" s="14">
        <f t="shared" si="3"/>
        <v>0</v>
      </c>
    </row>
    <row r="51" spans="1:15" s="15" customFormat="1" ht="12.75" customHeight="1" x14ac:dyDescent="0.4">
      <c r="A51" s="260" t="str">
        <f>'CONTRACT TOTAL'!A51:B51</f>
        <v>Position Title (Employee Classification) 13</v>
      </c>
      <c r="B51" s="260"/>
      <c r="C51" s="124">
        <v>0</v>
      </c>
      <c r="D51" s="124">
        <v>0</v>
      </c>
      <c r="E51" s="207">
        <f>C51+'[5]Task 2-5'!E51</f>
        <v>0</v>
      </c>
      <c r="F51" s="207">
        <f>D51+'[5]Task 2-5'!F51</f>
        <v>0</v>
      </c>
      <c r="G51" s="61">
        <v>0</v>
      </c>
      <c r="H51" s="61">
        <v>0</v>
      </c>
      <c r="I51" s="205">
        <v>0</v>
      </c>
      <c r="J51" s="124">
        <f t="shared" si="4"/>
        <v>0</v>
      </c>
      <c r="K51" s="124">
        <v>0</v>
      </c>
      <c r="L51" s="124">
        <v>0</v>
      </c>
      <c r="N51" s="165">
        <v>0</v>
      </c>
      <c r="O51" s="14">
        <f t="shared" si="3"/>
        <v>0</v>
      </c>
    </row>
    <row r="52" spans="1:15" s="15" customFormat="1" ht="12.75" customHeight="1" x14ac:dyDescent="0.4">
      <c r="A52" s="260" t="str">
        <f>'CONTRACT TOTAL'!A52:B52</f>
        <v>Position Title (Employee Classification) 14</v>
      </c>
      <c r="B52" s="260"/>
      <c r="C52" s="134">
        <v>0</v>
      </c>
      <c r="D52" s="134">
        <v>0</v>
      </c>
      <c r="E52" s="207">
        <f>C52+'[5]Task 2-5'!E52</f>
        <v>0</v>
      </c>
      <c r="F52" s="207">
        <f>D52+'[5]Task 2-5'!F52</f>
        <v>0</v>
      </c>
      <c r="G52" s="61">
        <v>0</v>
      </c>
      <c r="H52" s="61">
        <v>0</v>
      </c>
      <c r="I52" s="205">
        <v>0</v>
      </c>
      <c r="J52" s="134">
        <f t="shared" si="4"/>
        <v>0</v>
      </c>
      <c r="K52" s="134">
        <v>0</v>
      </c>
      <c r="L52" s="134">
        <v>0</v>
      </c>
      <c r="N52" s="165">
        <v>0</v>
      </c>
      <c r="O52" s="14">
        <f t="shared" si="3"/>
        <v>0</v>
      </c>
    </row>
    <row r="53" spans="1:15" s="15" customFormat="1" ht="12.75" customHeight="1" x14ac:dyDescent="0.4">
      <c r="A53" s="260" t="str">
        <f>'CONTRACT TOTAL'!A53:B53</f>
        <v>Position Title (Employee Classification) 15</v>
      </c>
      <c r="B53" s="260"/>
      <c r="C53" s="134">
        <v>0</v>
      </c>
      <c r="D53" s="134">
        <v>0</v>
      </c>
      <c r="E53" s="207">
        <f>C53+'[5]Task 2-5'!E53</f>
        <v>0</v>
      </c>
      <c r="F53" s="207">
        <f>D53+'[5]Task 2-5'!F53</f>
        <v>0</v>
      </c>
      <c r="G53" s="61">
        <v>0</v>
      </c>
      <c r="H53" s="61">
        <v>0</v>
      </c>
      <c r="I53" s="205">
        <v>0</v>
      </c>
      <c r="J53" s="134">
        <f t="shared" si="4"/>
        <v>0</v>
      </c>
      <c r="K53" s="134">
        <v>0</v>
      </c>
      <c r="L53" s="134">
        <v>0</v>
      </c>
      <c r="N53" s="165">
        <v>0</v>
      </c>
      <c r="O53" s="14">
        <f t="shared" si="3"/>
        <v>0</v>
      </c>
    </row>
    <row r="54" spans="1:15" s="15" customFormat="1" ht="12.75" customHeight="1" x14ac:dyDescent="0.4">
      <c r="A54" s="260" t="str">
        <f>'CONTRACT TOTAL'!A54:B54</f>
        <v>Position Title (Employee Classification) 16</v>
      </c>
      <c r="B54" s="260"/>
      <c r="C54" s="147">
        <v>0</v>
      </c>
      <c r="D54" s="147">
        <v>0</v>
      </c>
      <c r="E54" s="207">
        <f>C54+'[5]Task 2-5'!E54</f>
        <v>0</v>
      </c>
      <c r="F54" s="207">
        <f>D54+'[5]Task 2-5'!F54</f>
        <v>0</v>
      </c>
      <c r="G54" s="61">
        <v>0</v>
      </c>
      <c r="H54" s="61">
        <v>0</v>
      </c>
      <c r="I54" s="205">
        <v>0</v>
      </c>
      <c r="J54" s="147">
        <f t="shared" si="4"/>
        <v>0</v>
      </c>
      <c r="K54" s="147">
        <v>0</v>
      </c>
      <c r="L54" s="147">
        <v>0</v>
      </c>
      <c r="N54" s="165">
        <v>0</v>
      </c>
      <c r="O54" s="13">
        <f t="shared" si="3"/>
        <v>0</v>
      </c>
    </row>
    <row r="55" spans="1:15" s="15" customFormat="1" ht="12.75" customHeight="1" x14ac:dyDescent="0.4">
      <c r="A55" s="260" t="str">
        <f>'CONTRACT TOTAL'!A55:B55</f>
        <v>Position Title (Employee Classification) 17</v>
      </c>
      <c r="B55" s="260"/>
      <c r="C55" s="147">
        <v>0</v>
      </c>
      <c r="D55" s="147">
        <v>0</v>
      </c>
      <c r="E55" s="207">
        <f>C55+'[5]Task 2-5'!E55</f>
        <v>0</v>
      </c>
      <c r="F55" s="207">
        <f>D55+'[5]Task 2-5'!F55</f>
        <v>0</v>
      </c>
      <c r="G55" s="61">
        <v>0</v>
      </c>
      <c r="H55" s="61">
        <v>0</v>
      </c>
      <c r="I55" s="205">
        <v>0</v>
      </c>
      <c r="J55" s="147">
        <f t="shared" si="4"/>
        <v>0</v>
      </c>
      <c r="K55" s="147">
        <v>0</v>
      </c>
      <c r="L55" s="147">
        <v>0</v>
      </c>
      <c r="N55" s="165">
        <v>0</v>
      </c>
      <c r="O55" s="13">
        <f t="shared" si="3"/>
        <v>0</v>
      </c>
    </row>
    <row r="56" spans="1:15" s="15" customFormat="1" ht="12.75" x14ac:dyDescent="0.4">
      <c r="A56" s="260" t="str">
        <f>'CONTRACT TOTAL'!A56:B56</f>
        <v>Position Title (Employee Classification) 18</v>
      </c>
      <c r="B56" s="260"/>
      <c r="C56" s="124">
        <v>0</v>
      </c>
      <c r="D56" s="124">
        <v>0</v>
      </c>
      <c r="E56" s="207">
        <f>C56+'[5]Task 2-5'!E56</f>
        <v>0</v>
      </c>
      <c r="F56" s="207">
        <f>D56+'[5]Task 2-5'!F56</f>
        <v>0</v>
      </c>
      <c r="G56" s="61">
        <v>0</v>
      </c>
      <c r="H56" s="61">
        <v>0</v>
      </c>
      <c r="I56" s="205">
        <v>0</v>
      </c>
      <c r="J56" s="127">
        <f t="shared" si="4"/>
        <v>0</v>
      </c>
      <c r="K56" s="124">
        <v>23</v>
      </c>
      <c r="L56" s="124">
        <v>0</v>
      </c>
      <c r="N56" s="165">
        <v>0</v>
      </c>
      <c r="O56" s="13">
        <f t="shared" si="3"/>
        <v>0</v>
      </c>
    </row>
    <row r="57" spans="1:15" s="15" customFormat="1" ht="12.75" x14ac:dyDescent="0.4">
      <c r="A57" s="259" t="s">
        <v>47</v>
      </c>
      <c r="B57" s="259"/>
      <c r="C57" s="90">
        <f>SUM(C39:C56)</f>
        <v>0</v>
      </c>
      <c r="D57" s="90">
        <f t="shared" ref="D57:L57" si="5">SUM(D39:D56)</f>
        <v>0</v>
      </c>
      <c r="E57" s="90">
        <f t="shared" si="5"/>
        <v>0</v>
      </c>
      <c r="F57" s="90">
        <f t="shared" si="5"/>
        <v>0</v>
      </c>
      <c r="G57" s="90">
        <f t="shared" si="5"/>
        <v>0</v>
      </c>
      <c r="H57" s="90">
        <f t="shared" si="5"/>
        <v>0</v>
      </c>
      <c r="I57" s="90">
        <f t="shared" si="5"/>
        <v>0</v>
      </c>
      <c r="J57" s="90">
        <f t="shared" si="5"/>
        <v>0</v>
      </c>
      <c r="K57" s="90">
        <f t="shared" si="5"/>
        <v>246</v>
      </c>
      <c r="L57" s="90">
        <f t="shared" si="5"/>
        <v>0</v>
      </c>
      <c r="N57" s="167">
        <v>0</v>
      </c>
      <c r="O57" s="24">
        <f>SUM(O39:O56)</f>
        <v>0</v>
      </c>
    </row>
    <row r="58" spans="1:15" s="15" customFormat="1" ht="12.75" x14ac:dyDescent="0.4">
      <c r="A58" s="260"/>
      <c r="B58" s="260"/>
      <c r="C58" s="124"/>
      <c r="D58" s="124"/>
      <c r="E58" s="124"/>
      <c r="F58" s="124"/>
      <c r="G58" s="144"/>
      <c r="H58" s="144"/>
      <c r="I58" s="144"/>
      <c r="J58" s="124"/>
      <c r="K58" s="124"/>
      <c r="L58" s="124"/>
      <c r="N58" s="165"/>
      <c r="O58" s="14"/>
    </row>
    <row r="59" spans="1:15" s="15" customFormat="1" x14ac:dyDescent="0.4">
      <c r="A59" s="265" t="s">
        <v>49</v>
      </c>
      <c r="B59" s="265"/>
      <c r="C59" s="124"/>
      <c r="D59" s="124"/>
      <c r="E59" s="124"/>
      <c r="F59" s="124"/>
      <c r="G59" s="144"/>
      <c r="H59" s="144"/>
      <c r="I59" s="144"/>
      <c r="J59" s="124"/>
      <c r="K59" s="124"/>
      <c r="L59" s="124"/>
      <c r="N59" s="165"/>
      <c r="O59" s="14"/>
    </row>
    <row r="60" spans="1:15" s="15" customFormat="1" ht="12.75" customHeight="1" x14ac:dyDescent="0.4">
      <c r="A60" s="260" t="str">
        <f>'CONTRACT TOTAL'!A60:B60</f>
        <v>Position Title (Employee Classification) 1</v>
      </c>
      <c r="B60" s="260"/>
      <c r="C60" s="83">
        <v>0</v>
      </c>
      <c r="D60" s="83">
        <v>0</v>
      </c>
      <c r="E60" s="194">
        <f>C60+'[5]Task 2-5'!E60</f>
        <v>0</v>
      </c>
      <c r="F60" s="194">
        <f>D60+'[5]Task 2-5'!F60</f>
        <v>0</v>
      </c>
      <c r="G60" s="63">
        <v>0</v>
      </c>
      <c r="H60" s="204">
        <v>0</v>
      </c>
      <c r="I60" s="204">
        <v>0</v>
      </c>
      <c r="J60" s="83">
        <f t="shared" ref="J60:J77" si="6">E60+G60+H60+I60</f>
        <v>0</v>
      </c>
      <c r="K60" s="83">
        <v>4346</v>
      </c>
      <c r="L60" s="83">
        <v>0</v>
      </c>
      <c r="N60" s="163">
        <v>0</v>
      </c>
      <c r="O60" s="18">
        <f t="shared" ref="O60:O77" si="7">C60-N60</f>
        <v>0</v>
      </c>
    </row>
    <row r="61" spans="1:15" s="15" customFormat="1" ht="12.75" customHeight="1" x14ac:dyDescent="0.4">
      <c r="A61" s="260" t="str">
        <f>'CONTRACT TOTAL'!A61:B61</f>
        <v>Position Title (Employee Classification) 2</v>
      </c>
      <c r="B61" s="260"/>
      <c r="C61" s="83">
        <v>0</v>
      </c>
      <c r="D61" s="83">
        <v>0</v>
      </c>
      <c r="E61" s="194">
        <f>C61+'[5]Task 2-5'!E61</f>
        <v>0</v>
      </c>
      <c r="F61" s="194">
        <f>D61+'[5]Task 2-5'!F61</f>
        <v>0</v>
      </c>
      <c r="G61" s="63">
        <v>0</v>
      </c>
      <c r="H61" s="63">
        <v>0</v>
      </c>
      <c r="I61" s="204">
        <v>0</v>
      </c>
      <c r="J61" s="83">
        <f t="shared" si="6"/>
        <v>0</v>
      </c>
      <c r="K61" s="83">
        <v>3008</v>
      </c>
      <c r="L61" s="83">
        <v>0</v>
      </c>
      <c r="N61" s="163">
        <v>0</v>
      </c>
      <c r="O61" s="18">
        <f t="shared" si="7"/>
        <v>0</v>
      </c>
    </row>
    <row r="62" spans="1:15" s="15" customFormat="1" ht="12.75" customHeight="1" x14ac:dyDescent="0.4">
      <c r="A62" s="260" t="str">
        <f>'CONTRACT TOTAL'!A62:B62</f>
        <v>Position Title (Employee Classification) 3</v>
      </c>
      <c r="B62" s="260"/>
      <c r="C62" s="83">
        <v>0</v>
      </c>
      <c r="D62" s="83">
        <v>0</v>
      </c>
      <c r="E62" s="194">
        <f>C62+'[5]Task 2-5'!E62</f>
        <v>0</v>
      </c>
      <c r="F62" s="194">
        <f>D62+'[5]Task 2-5'!F62</f>
        <v>0</v>
      </c>
      <c r="G62" s="63">
        <v>0</v>
      </c>
      <c r="H62" s="63">
        <v>0</v>
      </c>
      <c r="I62" s="204">
        <v>0</v>
      </c>
      <c r="J62" s="83">
        <f t="shared" si="6"/>
        <v>0</v>
      </c>
      <c r="K62" s="83">
        <v>2722</v>
      </c>
      <c r="L62" s="83">
        <v>0</v>
      </c>
      <c r="N62" s="163">
        <v>0</v>
      </c>
      <c r="O62" s="18">
        <f t="shared" si="7"/>
        <v>0</v>
      </c>
    </row>
    <row r="63" spans="1:15" s="15" customFormat="1" ht="12.75" x14ac:dyDescent="0.4">
      <c r="A63" s="260" t="str">
        <f>'CONTRACT TOTAL'!A63:B63</f>
        <v>Position Title (Employee Classification) 4</v>
      </c>
      <c r="B63" s="260"/>
      <c r="C63" s="83">
        <v>0</v>
      </c>
      <c r="D63" s="83">
        <v>0</v>
      </c>
      <c r="E63" s="194">
        <f>C63+'[5]Task 2-5'!E63</f>
        <v>0</v>
      </c>
      <c r="F63" s="194">
        <f>D63+'[5]Task 2-5'!F63</f>
        <v>0</v>
      </c>
      <c r="G63" s="63">
        <v>0</v>
      </c>
      <c r="H63" s="63">
        <v>0</v>
      </c>
      <c r="I63" s="204">
        <v>0</v>
      </c>
      <c r="J63" s="83">
        <f t="shared" si="6"/>
        <v>0</v>
      </c>
      <c r="K63" s="83">
        <v>2643</v>
      </c>
      <c r="L63" s="83">
        <v>0</v>
      </c>
      <c r="N63" s="163">
        <v>0</v>
      </c>
      <c r="O63" s="18">
        <f t="shared" si="7"/>
        <v>0</v>
      </c>
    </row>
    <row r="64" spans="1:15" s="15" customFormat="1" ht="12.75" customHeight="1" x14ac:dyDescent="0.4">
      <c r="A64" s="260" t="str">
        <f>'CONTRACT TOTAL'!A64:B64</f>
        <v>Position Title (Employee Classification) 5</v>
      </c>
      <c r="B64" s="260"/>
      <c r="C64" s="83">
        <v>0</v>
      </c>
      <c r="D64" s="83">
        <v>0</v>
      </c>
      <c r="E64" s="194">
        <f>C64+'[5]Task 2-5'!E64</f>
        <v>0</v>
      </c>
      <c r="F64" s="194">
        <f>D64+'[5]Task 2-5'!F64</f>
        <v>0</v>
      </c>
      <c r="G64" s="63">
        <v>0</v>
      </c>
      <c r="H64" s="63">
        <v>0</v>
      </c>
      <c r="I64" s="204">
        <v>0</v>
      </c>
      <c r="J64" s="83">
        <f t="shared" si="6"/>
        <v>0</v>
      </c>
      <c r="K64" s="83">
        <v>0</v>
      </c>
      <c r="L64" s="83">
        <v>0</v>
      </c>
      <c r="N64" s="163">
        <v>0</v>
      </c>
      <c r="O64" s="18">
        <f t="shared" si="7"/>
        <v>0</v>
      </c>
    </row>
    <row r="65" spans="1:16" s="15" customFormat="1" ht="12.75" customHeight="1" x14ac:dyDescent="0.4">
      <c r="A65" s="260" t="str">
        <f>'CONTRACT TOTAL'!A65:B65</f>
        <v>Position Title (Employee Classification) 6</v>
      </c>
      <c r="B65" s="260"/>
      <c r="C65" s="83">
        <v>0</v>
      </c>
      <c r="D65" s="83">
        <v>0</v>
      </c>
      <c r="E65" s="194">
        <f>C65+'[5]Task 2-5'!E65</f>
        <v>0</v>
      </c>
      <c r="F65" s="194">
        <f>D65+'[5]Task 2-5'!F65</f>
        <v>0</v>
      </c>
      <c r="G65" s="63">
        <v>0</v>
      </c>
      <c r="H65" s="63">
        <v>0</v>
      </c>
      <c r="I65" s="204">
        <v>0</v>
      </c>
      <c r="J65" s="83">
        <f t="shared" si="6"/>
        <v>0</v>
      </c>
      <c r="K65" s="83">
        <v>0</v>
      </c>
      <c r="L65" s="83">
        <v>0</v>
      </c>
      <c r="N65" s="163">
        <v>0</v>
      </c>
      <c r="O65" s="18">
        <f t="shared" si="7"/>
        <v>0</v>
      </c>
      <c r="P65" s="30"/>
    </row>
    <row r="66" spans="1:16" s="15" customFormat="1" ht="12.75" x14ac:dyDescent="0.4">
      <c r="A66" s="260" t="str">
        <f>'CONTRACT TOTAL'!A66:B66</f>
        <v>Position Title (Employee Classification) 7</v>
      </c>
      <c r="B66" s="260"/>
      <c r="C66" s="83">
        <v>0</v>
      </c>
      <c r="D66" s="83">
        <v>0</v>
      </c>
      <c r="E66" s="194">
        <f>C66+'[5]Task 2-5'!E66</f>
        <v>0</v>
      </c>
      <c r="F66" s="194">
        <f>D66+'[5]Task 2-5'!F66</f>
        <v>0</v>
      </c>
      <c r="G66" s="63">
        <v>0</v>
      </c>
      <c r="H66" s="63">
        <v>0</v>
      </c>
      <c r="I66" s="204">
        <v>0</v>
      </c>
      <c r="J66" s="83">
        <f t="shared" si="6"/>
        <v>0</v>
      </c>
      <c r="K66" s="83">
        <v>1252</v>
      </c>
      <c r="L66" s="83">
        <v>0</v>
      </c>
      <c r="N66" s="163">
        <v>0</v>
      </c>
      <c r="O66" s="18">
        <f t="shared" si="7"/>
        <v>0</v>
      </c>
      <c r="P66" s="31"/>
    </row>
    <row r="67" spans="1:16" s="15" customFormat="1" ht="12.75" customHeight="1" x14ac:dyDescent="0.4">
      <c r="A67" s="260" t="str">
        <f>'CONTRACT TOTAL'!A67:B67</f>
        <v>Position Title (Employee Classification) 8</v>
      </c>
      <c r="B67" s="260"/>
      <c r="C67" s="83">
        <v>0</v>
      </c>
      <c r="D67" s="83">
        <v>0</v>
      </c>
      <c r="E67" s="194">
        <f>C67+'[5]Task 2-5'!E67</f>
        <v>0</v>
      </c>
      <c r="F67" s="194">
        <f>D67+'[5]Task 2-5'!F67</f>
        <v>0</v>
      </c>
      <c r="G67" s="63">
        <v>0</v>
      </c>
      <c r="H67" s="63">
        <v>0</v>
      </c>
      <c r="I67" s="204">
        <v>0</v>
      </c>
      <c r="J67" s="83">
        <f t="shared" si="6"/>
        <v>0</v>
      </c>
      <c r="K67" s="83">
        <v>4845</v>
      </c>
      <c r="L67" s="83">
        <v>0</v>
      </c>
      <c r="N67" s="163">
        <v>0</v>
      </c>
      <c r="O67" s="18">
        <f t="shared" si="7"/>
        <v>0</v>
      </c>
      <c r="P67" s="29"/>
    </row>
    <row r="68" spans="1:16" s="15" customFormat="1" ht="12.75" customHeight="1" x14ac:dyDescent="0.4">
      <c r="A68" s="260" t="str">
        <f>'CONTRACT TOTAL'!A68:B68</f>
        <v>Position Title (Employee Classification) 9</v>
      </c>
      <c r="B68" s="260"/>
      <c r="C68" s="83">
        <v>0</v>
      </c>
      <c r="D68" s="83">
        <v>0</v>
      </c>
      <c r="E68" s="194">
        <f>C68+'[5]Task 2-5'!E68</f>
        <v>0</v>
      </c>
      <c r="F68" s="194">
        <f>D68+'[5]Task 2-5'!F68</f>
        <v>0</v>
      </c>
      <c r="G68" s="63">
        <v>0</v>
      </c>
      <c r="H68" s="63">
        <v>0</v>
      </c>
      <c r="I68" s="204">
        <v>0</v>
      </c>
      <c r="J68" s="83">
        <f t="shared" si="6"/>
        <v>0</v>
      </c>
      <c r="K68" s="83">
        <v>0</v>
      </c>
      <c r="L68" s="83">
        <v>0</v>
      </c>
      <c r="N68" s="163">
        <v>0</v>
      </c>
      <c r="O68" s="18">
        <f t="shared" si="7"/>
        <v>0</v>
      </c>
      <c r="P68" s="29"/>
    </row>
    <row r="69" spans="1:16" s="15" customFormat="1" ht="12.75" customHeight="1" x14ac:dyDescent="0.4">
      <c r="A69" s="260" t="str">
        <f>'CONTRACT TOTAL'!A69:B69</f>
        <v>Position Title (Employee Classification) 10</v>
      </c>
      <c r="B69" s="260"/>
      <c r="C69" s="83">
        <v>0</v>
      </c>
      <c r="D69" s="83">
        <v>0</v>
      </c>
      <c r="E69" s="194">
        <f>C69+'[5]Task 2-5'!E69</f>
        <v>0</v>
      </c>
      <c r="F69" s="194">
        <f>D69+'[5]Task 2-5'!F69</f>
        <v>0</v>
      </c>
      <c r="G69" s="63">
        <v>0</v>
      </c>
      <c r="H69" s="63">
        <v>0</v>
      </c>
      <c r="I69" s="204">
        <v>0</v>
      </c>
      <c r="J69" s="83">
        <f t="shared" si="6"/>
        <v>0</v>
      </c>
      <c r="K69" s="83">
        <v>5088</v>
      </c>
      <c r="L69" s="83">
        <v>0</v>
      </c>
      <c r="N69" s="163">
        <v>0</v>
      </c>
      <c r="O69" s="18">
        <f t="shared" si="7"/>
        <v>0</v>
      </c>
    </row>
    <row r="70" spans="1:16" s="15" customFormat="1" ht="12.75" customHeight="1" x14ac:dyDescent="0.4">
      <c r="A70" s="260" t="str">
        <f>'CONTRACT TOTAL'!A70:B70</f>
        <v>Position Title (Employee Classification) 11</v>
      </c>
      <c r="B70" s="260"/>
      <c r="C70" s="83">
        <v>0</v>
      </c>
      <c r="D70" s="83">
        <v>0</v>
      </c>
      <c r="E70" s="194">
        <f>C70+'[5]Task 2-5'!E70</f>
        <v>0</v>
      </c>
      <c r="F70" s="194">
        <f>D70+'[5]Task 2-5'!F70</f>
        <v>0</v>
      </c>
      <c r="G70" s="63">
        <v>0</v>
      </c>
      <c r="H70" s="63">
        <v>0</v>
      </c>
      <c r="I70" s="204">
        <v>0</v>
      </c>
      <c r="J70" s="83">
        <f t="shared" si="6"/>
        <v>0</v>
      </c>
      <c r="K70" s="83">
        <v>0</v>
      </c>
      <c r="L70" s="83">
        <v>0</v>
      </c>
      <c r="N70" s="163">
        <v>0</v>
      </c>
      <c r="O70" s="18">
        <f t="shared" si="7"/>
        <v>0</v>
      </c>
    </row>
    <row r="71" spans="1:16" s="15" customFormat="1" ht="12.75" customHeight="1" x14ac:dyDescent="0.4">
      <c r="A71" s="260" t="str">
        <f>'CONTRACT TOTAL'!A71:B71</f>
        <v>Position Title (Employee Classification) 12</v>
      </c>
      <c r="B71" s="260"/>
      <c r="C71" s="83">
        <v>0</v>
      </c>
      <c r="D71" s="83">
        <v>0</v>
      </c>
      <c r="E71" s="194">
        <f>C71+'[5]Task 2-5'!E71</f>
        <v>0</v>
      </c>
      <c r="F71" s="194">
        <f>D71+'[5]Task 2-5'!F71</f>
        <v>0</v>
      </c>
      <c r="G71" s="63">
        <v>0</v>
      </c>
      <c r="H71" s="63">
        <v>0</v>
      </c>
      <c r="I71" s="204">
        <v>0</v>
      </c>
      <c r="J71" s="83">
        <f t="shared" si="6"/>
        <v>0</v>
      </c>
      <c r="K71" s="83">
        <v>2965</v>
      </c>
      <c r="L71" s="83">
        <v>0</v>
      </c>
      <c r="N71" s="163">
        <v>0</v>
      </c>
      <c r="O71" s="18">
        <f t="shared" si="7"/>
        <v>0</v>
      </c>
    </row>
    <row r="72" spans="1:16" s="15" customFormat="1" ht="12.75" customHeight="1" x14ac:dyDescent="0.4">
      <c r="A72" s="260" t="str">
        <f>'CONTRACT TOTAL'!A72:B72</f>
        <v>Position Title (Employee Classification) 13</v>
      </c>
      <c r="B72" s="260"/>
      <c r="C72" s="83">
        <v>0</v>
      </c>
      <c r="D72" s="83">
        <v>0</v>
      </c>
      <c r="E72" s="194">
        <f>C72+'[5]Task 2-5'!E72</f>
        <v>0</v>
      </c>
      <c r="F72" s="194">
        <f>D72+'[5]Task 2-5'!F72</f>
        <v>0</v>
      </c>
      <c r="G72" s="63">
        <v>0</v>
      </c>
      <c r="H72" s="63">
        <v>0</v>
      </c>
      <c r="I72" s="204">
        <v>0</v>
      </c>
      <c r="J72" s="83">
        <f t="shared" si="6"/>
        <v>0</v>
      </c>
      <c r="K72" s="83">
        <v>0</v>
      </c>
      <c r="L72" s="83">
        <v>0</v>
      </c>
      <c r="N72" s="163">
        <v>0</v>
      </c>
      <c r="O72" s="18">
        <f t="shared" si="7"/>
        <v>0</v>
      </c>
    </row>
    <row r="73" spans="1:16" s="15" customFormat="1" ht="12.75" customHeight="1" x14ac:dyDescent="0.4">
      <c r="A73" s="260" t="str">
        <f>'CONTRACT TOTAL'!A73:B73</f>
        <v>Position Title (Employee Classification) 14</v>
      </c>
      <c r="B73" s="260"/>
      <c r="C73" s="83">
        <v>0</v>
      </c>
      <c r="D73" s="83">
        <v>0</v>
      </c>
      <c r="E73" s="194">
        <f>C73+'[5]Task 2-5'!E73</f>
        <v>0</v>
      </c>
      <c r="F73" s="194">
        <f>D73+'[5]Task 2-5'!F73</f>
        <v>0</v>
      </c>
      <c r="G73" s="63">
        <v>0</v>
      </c>
      <c r="H73" s="63">
        <v>0</v>
      </c>
      <c r="I73" s="204">
        <v>0</v>
      </c>
      <c r="J73" s="83">
        <f t="shared" si="6"/>
        <v>0</v>
      </c>
      <c r="K73" s="83">
        <v>0</v>
      </c>
      <c r="L73" s="83">
        <v>0</v>
      </c>
      <c r="N73" s="163">
        <v>0</v>
      </c>
      <c r="O73" s="18">
        <f t="shared" si="7"/>
        <v>0</v>
      </c>
    </row>
    <row r="74" spans="1:16" s="15" customFormat="1" ht="12.75" customHeight="1" x14ac:dyDescent="0.4">
      <c r="A74" s="260" t="str">
        <f>'CONTRACT TOTAL'!A74:B74</f>
        <v>Position Title (Employee Classification) 15</v>
      </c>
      <c r="B74" s="260"/>
      <c r="C74" s="83">
        <v>0</v>
      </c>
      <c r="D74" s="83">
        <v>0</v>
      </c>
      <c r="E74" s="194">
        <f>C74+'[5]Task 2-5'!E74</f>
        <v>0</v>
      </c>
      <c r="F74" s="194">
        <f>D74+'[5]Task 2-5'!F74</f>
        <v>0</v>
      </c>
      <c r="G74" s="63">
        <v>0</v>
      </c>
      <c r="H74" s="63">
        <v>0</v>
      </c>
      <c r="I74" s="204">
        <v>0</v>
      </c>
      <c r="J74" s="83">
        <f t="shared" si="6"/>
        <v>0</v>
      </c>
      <c r="K74" s="83">
        <v>0</v>
      </c>
      <c r="L74" s="83">
        <v>0</v>
      </c>
      <c r="N74" s="163">
        <v>0</v>
      </c>
      <c r="O74" s="18">
        <f t="shared" si="7"/>
        <v>0</v>
      </c>
    </row>
    <row r="75" spans="1:16" s="15" customFormat="1" ht="12.75" customHeight="1" x14ac:dyDescent="0.4">
      <c r="A75" s="260" t="str">
        <f>'CONTRACT TOTAL'!A75:B75</f>
        <v>Position Title (Employee Classification) 16</v>
      </c>
      <c r="B75" s="260"/>
      <c r="C75" s="83">
        <v>0</v>
      </c>
      <c r="D75" s="83">
        <v>0</v>
      </c>
      <c r="E75" s="194">
        <f>C75+'[5]Task 2-5'!E75</f>
        <v>0</v>
      </c>
      <c r="F75" s="194">
        <f>D75+'[5]Task 2-5'!F75</f>
        <v>0</v>
      </c>
      <c r="G75" s="63">
        <v>0</v>
      </c>
      <c r="H75" s="63">
        <v>0</v>
      </c>
      <c r="I75" s="204">
        <v>0</v>
      </c>
      <c r="J75" s="83">
        <f t="shared" si="6"/>
        <v>0</v>
      </c>
      <c r="K75" s="83">
        <v>0</v>
      </c>
      <c r="L75" s="83">
        <v>0</v>
      </c>
      <c r="N75" s="163">
        <v>0</v>
      </c>
      <c r="O75" s="17">
        <f t="shared" si="7"/>
        <v>0</v>
      </c>
    </row>
    <row r="76" spans="1:16" s="15" customFormat="1" ht="12.75" customHeight="1" x14ac:dyDescent="0.4">
      <c r="A76" s="260" t="str">
        <f>'CONTRACT TOTAL'!A76:B76</f>
        <v>Position Title (Employee Classification) 17</v>
      </c>
      <c r="B76" s="260"/>
      <c r="C76" s="83">
        <v>0</v>
      </c>
      <c r="D76" s="83">
        <v>0</v>
      </c>
      <c r="E76" s="194">
        <f>C76+'[5]Task 2-5'!E76</f>
        <v>0</v>
      </c>
      <c r="F76" s="194">
        <f>D76+'[5]Task 2-5'!F76</f>
        <v>0</v>
      </c>
      <c r="G76" s="63">
        <v>0</v>
      </c>
      <c r="H76" s="63">
        <v>0</v>
      </c>
      <c r="I76" s="204">
        <v>0</v>
      </c>
      <c r="J76" s="83">
        <f t="shared" si="6"/>
        <v>0</v>
      </c>
      <c r="K76" s="83">
        <v>0</v>
      </c>
      <c r="L76" s="83">
        <v>0</v>
      </c>
      <c r="N76" s="163">
        <v>0</v>
      </c>
      <c r="O76" s="17">
        <f t="shared" si="7"/>
        <v>0</v>
      </c>
    </row>
    <row r="77" spans="1:16" s="15" customFormat="1" ht="12.75" customHeight="1" x14ac:dyDescent="0.4">
      <c r="A77" s="260" t="str">
        <f>'CONTRACT TOTAL'!A77:B77</f>
        <v>Position Title (Employee Classification) 18</v>
      </c>
      <c r="B77" s="260"/>
      <c r="C77" s="83">
        <v>0</v>
      </c>
      <c r="D77" s="83">
        <v>0</v>
      </c>
      <c r="E77" s="194">
        <f>C77+'[5]Task 2-5'!E77</f>
        <v>0</v>
      </c>
      <c r="F77" s="194">
        <f>D77+'[5]Task 2-5'!F77</f>
        <v>0</v>
      </c>
      <c r="G77" s="63">
        <v>0</v>
      </c>
      <c r="H77" s="63">
        <v>0</v>
      </c>
      <c r="I77" s="204">
        <v>0</v>
      </c>
      <c r="J77" s="83">
        <f t="shared" si="6"/>
        <v>0</v>
      </c>
      <c r="K77" s="83">
        <v>3063</v>
      </c>
      <c r="L77" s="83">
        <v>0</v>
      </c>
      <c r="N77" s="163">
        <v>0</v>
      </c>
      <c r="O77" s="17">
        <f t="shared" si="7"/>
        <v>0</v>
      </c>
    </row>
    <row r="78" spans="1:16" s="15" customFormat="1" ht="12.75" x14ac:dyDescent="0.4">
      <c r="A78" s="259" t="s">
        <v>51</v>
      </c>
      <c r="B78" s="259"/>
      <c r="C78" s="89">
        <f>SUM(C60:C77)</f>
        <v>0</v>
      </c>
      <c r="D78" s="89">
        <f t="shared" ref="D78:L78" si="8">SUM(D60:D77)</f>
        <v>0</v>
      </c>
      <c r="E78" s="89">
        <f t="shared" si="8"/>
        <v>0</v>
      </c>
      <c r="F78" s="89">
        <f t="shared" si="8"/>
        <v>0</v>
      </c>
      <c r="G78" s="89">
        <f t="shared" si="8"/>
        <v>0</v>
      </c>
      <c r="H78" s="89">
        <f t="shared" si="8"/>
        <v>0</v>
      </c>
      <c r="I78" s="89">
        <f t="shared" si="8"/>
        <v>0</v>
      </c>
      <c r="J78" s="89">
        <f t="shared" si="8"/>
        <v>0</v>
      </c>
      <c r="K78" s="89">
        <f t="shared" si="8"/>
        <v>29932</v>
      </c>
      <c r="L78" s="89">
        <f t="shared" si="8"/>
        <v>0</v>
      </c>
      <c r="N78" s="166">
        <v>0</v>
      </c>
      <c r="O78" s="26">
        <f>SUM(O60:O77)</f>
        <v>0</v>
      </c>
    </row>
    <row r="79" spans="1:16" s="15" customFormat="1" ht="12.75" x14ac:dyDescent="0.4">
      <c r="A79" s="374"/>
      <c r="B79" s="375"/>
      <c r="C79" s="124"/>
      <c r="D79" s="124"/>
      <c r="E79" s="124"/>
      <c r="F79" s="124"/>
      <c r="G79" s="144"/>
      <c r="H79" s="144"/>
      <c r="I79" s="144"/>
      <c r="J79" s="124"/>
      <c r="K79" s="124"/>
      <c r="L79" s="124"/>
      <c r="N79" s="165"/>
      <c r="O79" s="14"/>
    </row>
    <row r="80" spans="1:16" s="15" customFormat="1" x14ac:dyDescent="0.4">
      <c r="A80" s="265" t="s">
        <v>50</v>
      </c>
      <c r="B80" s="265"/>
      <c r="C80" s="124"/>
      <c r="D80" s="124"/>
      <c r="E80" s="124"/>
      <c r="F80" s="124"/>
      <c r="G80" s="144"/>
      <c r="H80" s="144"/>
      <c r="I80" s="144"/>
      <c r="J80" s="124"/>
      <c r="K80" s="124"/>
      <c r="L80" s="124"/>
      <c r="N80" s="165"/>
      <c r="O80" s="14"/>
    </row>
    <row r="81" spans="1:15" s="15" customFormat="1" ht="12.75" customHeight="1" x14ac:dyDescent="0.4">
      <c r="A81" s="260" t="str">
        <f>'CONTRACT TOTAL'!A81:B81</f>
        <v>Position Title (Employee Classification) 1</v>
      </c>
      <c r="B81" s="260"/>
      <c r="C81" s="83">
        <v>0</v>
      </c>
      <c r="D81" s="83">
        <v>0</v>
      </c>
      <c r="E81" s="194">
        <f>C81+'[5]Task 2-5'!E81</f>
        <v>0</v>
      </c>
      <c r="F81" s="194">
        <f>D81+'[5]Task 2-5'!F81</f>
        <v>0</v>
      </c>
      <c r="G81" s="63">
        <v>0</v>
      </c>
      <c r="H81" s="63">
        <v>0</v>
      </c>
      <c r="I81" s="194">
        <v>0</v>
      </c>
      <c r="J81" s="83">
        <f t="shared" ref="J81:J98" si="9">E81+G81+H81+I81</f>
        <v>0</v>
      </c>
      <c r="K81" s="83">
        <v>0</v>
      </c>
      <c r="L81" s="83">
        <v>0</v>
      </c>
      <c r="N81" s="163">
        <v>0</v>
      </c>
      <c r="O81" s="18">
        <f t="shared" ref="O81:O98" si="10">C81-N81</f>
        <v>0</v>
      </c>
    </row>
    <row r="82" spans="1:15" s="15" customFormat="1" ht="12.75" customHeight="1" x14ac:dyDescent="0.4">
      <c r="A82" s="260" t="str">
        <f>'CONTRACT TOTAL'!A82:B82</f>
        <v>Position Title (Employee Classification) 2</v>
      </c>
      <c r="B82" s="260"/>
      <c r="C82" s="83">
        <v>0</v>
      </c>
      <c r="D82" s="83">
        <v>0</v>
      </c>
      <c r="E82" s="194">
        <f>C82+'[5]Task 2-5'!E82</f>
        <v>0</v>
      </c>
      <c r="F82" s="194">
        <f>D82+'[5]Task 2-5'!F82</f>
        <v>0</v>
      </c>
      <c r="G82" s="63">
        <v>0</v>
      </c>
      <c r="H82" s="63">
        <v>0</v>
      </c>
      <c r="I82" s="194">
        <v>0</v>
      </c>
      <c r="J82" s="83">
        <f t="shared" si="9"/>
        <v>0</v>
      </c>
      <c r="K82" s="83">
        <v>0</v>
      </c>
      <c r="L82" s="83">
        <v>0</v>
      </c>
      <c r="N82" s="163">
        <v>0</v>
      </c>
      <c r="O82" s="18">
        <f t="shared" si="10"/>
        <v>0</v>
      </c>
    </row>
    <row r="83" spans="1:15" s="15" customFormat="1" ht="12.75" customHeight="1" x14ac:dyDescent="0.4">
      <c r="A83" s="260" t="str">
        <f>'CONTRACT TOTAL'!A83:B83</f>
        <v>Position Title (Employee Classification) 3</v>
      </c>
      <c r="B83" s="260"/>
      <c r="C83" s="83">
        <v>0</v>
      </c>
      <c r="D83" s="83">
        <v>0</v>
      </c>
      <c r="E83" s="194">
        <f>C83+'[5]Task 2-5'!E83</f>
        <v>0</v>
      </c>
      <c r="F83" s="194">
        <f>D83+'[5]Task 2-5'!F83</f>
        <v>0</v>
      </c>
      <c r="G83" s="63">
        <v>0</v>
      </c>
      <c r="H83" s="63">
        <v>0</v>
      </c>
      <c r="I83" s="194">
        <v>0</v>
      </c>
      <c r="J83" s="83">
        <f t="shared" si="9"/>
        <v>0</v>
      </c>
      <c r="K83" s="83">
        <v>0</v>
      </c>
      <c r="L83" s="83">
        <v>0</v>
      </c>
      <c r="N83" s="163">
        <v>0</v>
      </c>
      <c r="O83" s="18">
        <f t="shared" si="10"/>
        <v>0</v>
      </c>
    </row>
    <row r="84" spans="1:15" s="15" customFormat="1" ht="12.75" x14ac:dyDescent="0.4">
      <c r="A84" s="260" t="str">
        <f>'CONTRACT TOTAL'!A84:B84</f>
        <v>Position Title (Employee Classification) 4</v>
      </c>
      <c r="B84" s="260"/>
      <c r="C84" s="83">
        <v>0</v>
      </c>
      <c r="D84" s="83">
        <v>0</v>
      </c>
      <c r="E84" s="194">
        <f>C84+'[5]Task 2-5'!E84</f>
        <v>0</v>
      </c>
      <c r="F84" s="194">
        <f>D84+'[5]Task 2-5'!F84</f>
        <v>0</v>
      </c>
      <c r="G84" s="63">
        <v>0</v>
      </c>
      <c r="H84" s="63">
        <v>0</v>
      </c>
      <c r="I84" s="194">
        <v>0</v>
      </c>
      <c r="J84" s="83">
        <f t="shared" si="9"/>
        <v>0</v>
      </c>
      <c r="K84" s="83">
        <v>0</v>
      </c>
      <c r="L84" s="83">
        <v>0</v>
      </c>
      <c r="N84" s="163">
        <v>0</v>
      </c>
      <c r="O84" s="18">
        <f t="shared" si="10"/>
        <v>0</v>
      </c>
    </row>
    <row r="85" spans="1:15" s="15" customFormat="1" ht="12.75" customHeight="1" x14ac:dyDescent="0.4">
      <c r="A85" s="260" t="str">
        <f>'CONTRACT TOTAL'!A85:B85</f>
        <v>Position Title (Employee Classification) 5</v>
      </c>
      <c r="B85" s="260"/>
      <c r="C85" s="83">
        <v>0</v>
      </c>
      <c r="D85" s="83">
        <v>0</v>
      </c>
      <c r="E85" s="194">
        <f>C85+'[5]Task 2-5'!E85</f>
        <v>0</v>
      </c>
      <c r="F85" s="194">
        <f>D85+'[5]Task 2-5'!F85</f>
        <v>0</v>
      </c>
      <c r="G85" s="63">
        <v>0</v>
      </c>
      <c r="H85" s="63">
        <v>0</v>
      </c>
      <c r="I85" s="194">
        <v>0</v>
      </c>
      <c r="J85" s="83">
        <f t="shared" si="9"/>
        <v>0</v>
      </c>
      <c r="K85" s="83">
        <v>5559</v>
      </c>
      <c r="L85" s="83">
        <v>0</v>
      </c>
      <c r="N85" s="163">
        <v>0</v>
      </c>
      <c r="O85" s="18">
        <f t="shared" si="10"/>
        <v>0</v>
      </c>
    </row>
    <row r="86" spans="1:15" s="15" customFormat="1" ht="12.75" customHeight="1" x14ac:dyDescent="0.4">
      <c r="A86" s="260" t="str">
        <f>'CONTRACT TOTAL'!A86:B86</f>
        <v>Position Title (Employee Classification) 6</v>
      </c>
      <c r="B86" s="260"/>
      <c r="C86" s="83">
        <v>0</v>
      </c>
      <c r="D86" s="83">
        <v>0</v>
      </c>
      <c r="E86" s="194">
        <f>C86+'[5]Task 2-5'!E86</f>
        <v>0</v>
      </c>
      <c r="F86" s="194">
        <f>D86+'[5]Task 2-5'!F86</f>
        <v>0</v>
      </c>
      <c r="G86" s="63">
        <v>0</v>
      </c>
      <c r="H86" s="63">
        <v>0</v>
      </c>
      <c r="I86" s="194">
        <v>0</v>
      </c>
      <c r="J86" s="83">
        <f t="shared" si="9"/>
        <v>0</v>
      </c>
      <c r="K86" s="83">
        <v>5559</v>
      </c>
      <c r="L86" s="83">
        <v>0</v>
      </c>
      <c r="N86" s="163">
        <v>0</v>
      </c>
      <c r="O86" s="18">
        <f t="shared" si="10"/>
        <v>0</v>
      </c>
    </row>
    <row r="87" spans="1:15" s="15" customFormat="1" ht="12.75" x14ac:dyDescent="0.4">
      <c r="A87" s="260" t="str">
        <f>'CONTRACT TOTAL'!A87:B87</f>
        <v>Position Title (Employee Classification) 7</v>
      </c>
      <c r="B87" s="260"/>
      <c r="C87" s="83">
        <v>0</v>
      </c>
      <c r="D87" s="83">
        <v>0</v>
      </c>
      <c r="E87" s="194">
        <f>C87+'[5]Task 2-5'!E87</f>
        <v>0</v>
      </c>
      <c r="F87" s="194">
        <f>D87+'[5]Task 2-5'!F87</f>
        <v>0</v>
      </c>
      <c r="G87" s="63">
        <v>0</v>
      </c>
      <c r="H87" s="63">
        <v>0</v>
      </c>
      <c r="I87" s="194">
        <v>0</v>
      </c>
      <c r="J87" s="83">
        <f t="shared" si="9"/>
        <v>0</v>
      </c>
      <c r="K87" s="83">
        <v>0</v>
      </c>
      <c r="L87" s="83">
        <v>0</v>
      </c>
      <c r="N87" s="163">
        <v>0</v>
      </c>
      <c r="O87" s="18">
        <f t="shared" si="10"/>
        <v>0</v>
      </c>
    </row>
    <row r="88" spans="1:15" s="15" customFormat="1" ht="12.75" customHeight="1" x14ac:dyDescent="0.4">
      <c r="A88" s="260" t="str">
        <f>'CONTRACT TOTAL'!A88:B88</f>
        <v>Position Title (Employee Classification) 8</v>
      </c>
      <c r="B88" s="260"/>
      <c r="C88" s="83">
        <v>0</v>
      </c>
      <c r="D88" s="83">
        <v>0</v>
      </c>
      <c r="E88" s="194">
        <f>C88+'[5]Task 2-5'!E88</f>
        <v>0</v>
      </c>
      <c r="F88" s="194">
        <f>D88+'[5]Task 2-5'!F88</f>
        <v>0</v>
      </c>
      <c r="G88" s="63">
        <v>0</v>
      </c>
      <c r="H88" s="63">
        <v>0</v>
      </c>
      <c r="I88" s="194">
        <v>0</v>
      </c>
      <c r="J88" s="83">
        <f t="shared" si="9"/>
        <v>0</v>
      </c>
      <c r="K88" s="83">
        <v>0</v>
      </c>
      <c r="L88" s="83">
        <v>0</v>
      </c>
      <c r="N88" s="163">
        <v>0</v>
      </c>
      <c r="O88" s="18">
        <f t="shared" si="10"/>
        <v>0</v>
      </c>
    </row>
    <row r="89" spans="1:15" s="15" customFormat="1" ht="12.75" customHeight="1" x14ac:dyDescent="0.4">
      <c r="A89" s="260" t="str">
        <f>'CONTRACT TOTAL'!A89:B89</f>
        <v>Position Title (Employee Classification) 9</v>
      </c>
      <c r="B89" s="260"/>
      <c r="C89" s="83">
        <v>0</v>
      </c>
      <c r="D89" s="83">
        <v>0</v>
      </c>
      <c r="E89" s="194">
        <f>C89+'[5]Task 2-5'!E89</f>
        <v>0</v>
      </c>
      <c r="F89" s="194">
        <f>D89+'[5]Task 2-5'!F89</f>
        <v>0</v>
      </c>
      <c r="G89" s="63">
        <v>0</v>
      </c>
      <c r="H89" s="63">
        <v>0</v>
      </c>
      <c r="I89" s="194">
        <v>0</v>
      </c>
      <c r="J89" s="83">
        <f t="shared" si="9"/>
        <v>0</v>
      </c>
      <c r="K89" s="83">
        <v>0</v>
      </c>
      <c r="L89" s="83">
        <v>0</v>
      </c>
      <c r="N89" s="163">
        <v>0</v>
      </c>
      <c r="O89" s="18">
        <f t="shared" si="10"/>
        <v>0</v>
      </c>
    </row>
    <row r="90" spans="1:15" s="15" customFormat="1" ht="12.75" customHeight="1" x14ac:dyDescent="0.4">
      <c r="A90" s="260" t="str">
        <f>'CONTRACT TOTAL'!A90:B90</f>
        <v>Position Title (Employee Classification) 10</v>
      </c>
      <c r="B90" s="260"/>
      <c r="C90" s="83">
        <v>0</v>
      </c>
      <c r="D90" s="83">
        <v>0</v>
      </c>
      <c r="E90" s="194">
        <f>C90+'[5]Task 2-5'!E90</f>
        <v>0</v>
      </c>
      <c r="F90" s="194">
        <f>D90+'[5]Task 2-5'!F90</f>
        <v>0</v>
      </c>
      <c r="G90" s="63">
        <v>0</v>
      </c>
      <c r="H90" s="63">
        <v>0</v>
      </c>
      <c r="I90" s="194">
        <v>0</v>
      </c>
      <c r="J90" s="83">
        <f t="shared" si="9"/>
        <v>0</v>
      </c>
      <c r="K90" s="83">
        <v>1125</v>
      </c>
      <c r="L90" s="83">
        <v>0</v>
      </c>
      <c r="N90" s="163">
        <v>0</v>
      </c>
      <c r="O90" s="18">
        <f t="shared" si="10"/>
        <v>0</v>
      </c>
    </row>
    <row r="91" spans="1:15" s="15" customFormat="1" ht="12.75" customHeight="1" x14ac:dyDescent="0.4">
      <c r="A91" s="260" t="str">
        <f>'CONTRACT TOTAL'!A91:B91</f>
        <v>Position Title (Employee Classification) 11</v>
      </c>
      <c r="B91" s="260"/>
      <c r="C91" s="83">
        <v>0</v>
      </c>
      <c r="D91" s="83">
        <v>0</v>
      </c>
      <c r="E91" s="194">
        <f>C91+'[5]Task 2-5'!E91</f>
        <v>0</v>
      </c>
      <c r="F91" s="194">
        <f>D91+'[5]Task 2-5'!F91</f>
        <v>0</v>
      </c>
      <c r="G91" s="63">
        <v>0</v>
      </c>
      <c r="H91" s="63">
        <v>0</v>
      </c>
      <c r="I91" s="194">
        <v>0</v>
      </c>
      <c r="J91" s="83">
        <f t="shared" si="9"/>
        <v>0</v>
      </c>
      <c r="K91" s="83">
        <v>0</v>
      </c>
      <c r="L91" s="83">
        <v>0</v>
      </c>
      <c r="N91" s="163">
        <v>0</v>
      </c>
      <c r="O91" s="18">
        <f t="shared" si="10"/>
        <v>0</v>
      </c>
    </row>
    <row r="92" spans="1:15" s="15" customFormat="1" ht="12.75" customHeight="1" x14ac:dyDescent="0.4">
      <c r="A92" s="260" t="str">
        <f>'CONTRACT TOTAL'!A92:B92</f>
        <v>Position Title (Employee Classification) 12</v>
      </c>
      <c r="B92" s="260"/>
      <c r="C92" s="83">
        <v>0</v>
      </c>
      <c r="D92" s="83">
        <v>0</v>
      </c>
      <c r="E92" s="194">
        <f>C92+'[5]Task 2-5'!E92</f>
        <v>0</v>
      </c>
      <c r="F92" s="194">
        <f>D92+'[5]Task 2-5'!F92</f>
        <v>0</v>
      </c>
      <c r="G92" s="63">
        <v>0</v>
      </c>
      <c r="H92" s="63">
        <v>0</v>
      </c>
      <c r="I92" s="194">
        <v>0</v>
      </c>
      <c r="J92" s="83">
        <f t="shared" si="9"/>
        <v>0</v>
      </c>
      <c r="K92" s="83">
        <v>0</v>
      </c>
      <c r="L92" s="83">
        <v>0</v>
      </c>
      <c r="N92" s="163">
        <v>0</v>
      </c>
      <c r="O92" s="18">
        <f t="shared" si="10"/>
        <v>0</v>
      </c>
    </row>
    <row r="93" spans="1:15" s="15" customFormat="1" ht="12.75" customHeight="1" x14ac:dyDescent="0.4">
      <c r="A93" s="260" t="str">
        <f>'CONTRACT TOTAL'!A93:B93</f>
        <v>Position Title (Employee Classification) 13</v>
      </c>
      <c r="B93" s="260"/>
      <c r="C93" s="83">
        <v>0</v>
      </c>
      <c r="D93" s="83">
        <v>0</v>
      </c>
      <c r="E93" s="194">
        <f>C93+'[5]Task 2-5'!E93</f>
        <v>0</v>
      </c>
      <c r="F93" s="194">
        <f>D93+'[5]Task 2-5'!F93</f>
        <v>0</v>
      </c>
      <c r="G93" s="63">
        <v>0</v>
      </c>
      <c r="H93" s="63">
        <v>0</v>
      </c>
      <c r="I93" s="194">
        <v>0</v>
      </c>
      <c r="J93" s="83">
        <f t="shared" si="9"/>
        <v>0</v>
      </c>
      <c r="K93" s="83">
        <v>0</v>
      </c>
      <c r="L93" s="83">
        <v>0</v>
      </c>
      <c r="N93" s="163">
        <v>0</v>
      </c>
      <c r="O93" s="18">
        <f t="shared" si="10"/>
        <v>0</v>
      </c>
    </row>
    <row r="94" spans="1:15" s="15" customFormat="1" ht="12.75" customHeight="1" x14ac:dyDescent="0.4">
      <c r="A94" s="260" t="str">
        <f>'CONTRACT TOTAL'!A94:B94</f>
        <v>Position Title (Employee Classification) 14</v>
      </c>
      <c r="B94" s="260"/>
      <c r="C94" s="83">
        <v>0</v>
      </c>
      <c r="D94" s="83">
        <v>0</v>
      </c>
      <c r="E94" s="194">
        <f>C94+'[5]Task 2-5'!E94</f>
        <v>0</v>
      </c>
      <c r="F94" s="194">
        <f>D94+'[5]Task 2-5'!F94</f>
        <v>0</v>
      </c>
      <c r="G94" s="63">
        <v>0</v>
      </c>
      <c r="H94" s="63">
        <v>0</v>
      </c>
      <c r="I94" s="194">
        <v>0</v>
      </c>
      <c r="J94" s="83">
        <f t="shared" si="9"/>
        <v>0</v>
      </c>
      <c r="K94" s="83">
        <v>0</v>
      </c>
      <c r="L94" s="83">
        <v>0</v>
      </c>
      <c r="N94" s="163">
        <v>0</v>
      </c>
      <c r="O94" s="18">
        <f t="shared" si="10"/>
        <v>0</v>
      </c>
    </row>
    <row r="95" spans="1:15" s="15" customFormat="1" ht="12.75" customHeight="1" x14ac:dyDescent="0.4">
      <c r="A95" s="260" t="str">
        <f>'CONTRACT TOTAL'!A95:B95</f>
        <v>Position Title (Employee Classification) 15</v>
      </c>
      <c r="B95" s="260"/>
      <c r="C95" s="83">
        <v>0</v>
      </c>
      <c r="D95" s="83">
        <v>0</v>
      </c>
      <c r="E95" s="194">
        <f>C95+'[5]Task 2-5'!E95</f>
        <v>0</v>
      </c>
      <c r="F95" s="194">
        <f>D95+'[5]Task 2-5'!F95</f>
        <v>0</v>
      </c>
      <c r="G95" s="63">
        <v>0</v>
      </c>
      <c r="H95" s="63">
        <v>0</v>
      </c>
      <c r="I95" s="194">
        <v>0</v>
      </c>
      <c r="J95" s="83">
        <f t="shared" si="9"/>
        <v>0</v>
      </c>
      <c r="K95" s="83">
        <v>0</v>
      </c>
      <c r="L95" s="83">
        <v>0</v>
      </c>
      <c r="N95" s="163">
        <v>0</v>
      </c>
      <c r="O95" s="18">
        <f t="shared" si="10"/>
        <v>0</v>
      </c>
    </row>
    <row r="96" spans="1:15" s="15" customFormat="1" ht="12.75" customHeight="1" x14ac:dyDescent="0.4">
      <c r="A96" s="260" t="str">
        <f>'CONTRACT TOTAL'!A96:B96</f>
        <v>Position Title (Employee Classification) 16</v>
      </c>
      <c r="B96" s="260"/>
      <c r="C96" s="83">
        <v>0</v>
      </c>
      <c r="D96" s="83">
        <v>0</v>
      </c>
      <c r="E96" s="194">
        <f>C96+'[5]Task 2-5'!E96</f>
        <v>0</v>
      </c>
      <c r="F96" s="194">
        <f>D96+'[5]Task 2-5'!F96</f>
        <v>0</v>
      </c>
      <c r="G96" s="63">
        <v>0</v>
      </c>
      <c r="H96" s="63">
        <v>0</v>
      </c>
      <c r="I96" s="194">
        <v>0</v>
      </c>
      <c r="J96" s="83">
        <f t="shared" si="9"/>
        <v>0</v>
      </c>
      <c r="K96" s="83">
        <v>0</v>
      </c>
      <c r="L96" s="83">
        <v>0</v>
      </c>
      <c r="N96" s="163">
        <v>0</v>
      </c>
      <c r="O96" s="17">
        <f t="shared" si="10"/>
        <v>0</v>
      </c>
    </row>
    <row r="97" spans="1:15" s="15" customFormat="1" ht="12.75" customHeight="1" x14ac:dyDescent="0.4">
      <c r="A97" s="260" t="str">
        <f>'CONTRACT TOTAL'!A97:B97</f>
        <v>Position Title (Employee Classification) 17</v>
      </c>
      <c r="B97" s="260"/>
      <c r="C97" s="83">
        <v>0</v>
      </c>
      <c r="D97" s="83">
        <v>0</v>
      </c>
      <c r="E97" s="194">
        <f>C97+'[5]Task 2-5'!E97</f>
        <v>0</v>
      </c>
      <c r="F97" s="194">
        <f>D97+'[5]Task 2-5'!F97</f>
        <v>0</v>
      </c>
      <c r="G97" s="63">
        <v>0</v>
      </c>
      <c r="H97" s="63">
        <v>0</v>
      </c>
      <c r="I97" s="194">
        <v>0</v>
      </c>
      <c r="J97" s="83">
        <f t="shared" si="9"/>
        <v>0</v>
      </c>
      <c r="K97" s="83">
        <v>0</v>
      </c>
      <c r="L97" s="83">
        <v>0</v>
      </c>
      <c r="N97" s="163">
        <v>0</v>
      </c>
      <c r="O97" s="17">
        <f t="shared" si="10"/>
        <v>0</v>
      </c>
    </row>
    <row r="98" spans="1:15" s="15" customFormat="1" ht="12.75" customHeight="1" x14ac:dyDescent="0.4">
      <c r="A98" s="260" t="str">
        <f>'CONTRACT TOTAL'!A98:B98</f>
        <v>Position Title (Employee Classification) 18</v>
      </c>
      <c r="B98" s="260"/>
      <c r="C98" s="83">
        <v>0</v>
      </c>
      <c r="D98" s="83">
        <v>0</v>
      </c>
      <c r="E98" s="194">
        <f>C98+'[5]Task 2-5'!E98</f>
        <v>0</v>
      </c>
      <c r="F98" s="194">
        <f>D98+'[5]Task 2-5'!F98</f>
        <v>0</v>
      </c>
      <c r="G98" s="63">
        <v>0</v>
      </c>
      <c r="H98" s="63">
        <v>0</v>
      </c>
      <c r="I98" s="194">
        <v>0</v>
      </c>
      <c r="J98" s="83">
        <f t="shared" si="9"/>
        <v>0</v>
      </c>
      <c r="K98" s="83">
        <v>851</v>
      </c>
      <c r="L98" s="83">
        <v>0</v>
      </c>
      <c r="N98" s="163">
        <v>0</v>
      </c>
      <c r="O98" s="17">
        <f t="shared" si="10"/>
        <v>0</v>
      </c>
    </row>
    <row r="99" spans="1:15" s="15" customFormat="1" ht="12.75" x14ac:dyDescent="0.4">
      <c r="A99" s="259" t="s">
        <v>52</v>
      </c>
      <c r="B99" s="259"/>
      <c r="C99" s="89">
        <f>SUM(C81:C98)</f>
        <v>0</v>
      </c>
      <c r="D99" s="89">
        <f t="shared" ref="D99:L99" si="11">SUM(D81:D98)</f>
        <v>0</v>
      </c>
      <c r="E99" s="89">
        <f t="shared" si="11"/>
        <v>0</v>
      </c>
      <c r="F99" s="89">
        <f t="shared" si="11"/>
        <v>0</v>
      </c>
      <c r="G99" s="89">
        <f t="shared" si="11"/>
        <v>0</v>
      </c>
      <c r="H99" s="89">
        <f t="shared" si="11"/>
        <v>0</v>
      </c>
      <c r="I99" s="89">
        <f t="shared" si="11"/>
        <v>0</v>
      </c>
      <c r="J99" s="89">
        <f t="shared" si="11"/>
        <v>0</v>
      </c>
      <c r="K99" s="89">
        <f t="shared" si="11"/>
        <v>13094</v>
      </c>
      <c r="L99" s="89">
        <f t="shared" si="11"/>
        <v>0</v>
      </c>
      <c r="N99" s="166">
        <v>0</v>
      </c>
      <c r="O99" s="26">
        <f>SUM(O81:O98)</f>
        <v>0</v>
      </c>
    </row>
    <row r="100" spans="1:15" s="15" customFormat="1" ht="12.75" x14ac:dyDescent="0.4">
      <c r="A100" s="374"/>
      <c r="B100" s="375"/>
      <c r="C100" s="124"/>
      <c r="D100" s="124"/>
      <c r="E100" s="124"/>
      <c r="F100" s="124"/>
      <c r="G100" s="144"/>
      <c r="H100" s="144"/>
      <c r="I100" s="144"/>
      <c r="J100" s="124"/>
      <c r="K100" s="124"/>
      <c r="L100" s="124"/>
      <c r="N100" s="165"/>
      <c r="O100" s="14"/>
    </row>
    <row r="101" spans="1:15" s="15" customFormat="1" x14ac:dyDescent="0.4">
      <c r="A101" s="265" t="s">
        <v>53</v>
      </c>
      <c r="B101" s="265"/>
      <c r="C101" s="124"/>
      <c r="D101" s="124"/>
      <c r="E101" s="124"/>
      <c r="F101" s="124"/>
      <c r="G101" s="144"/>
      <c r="H101" s="144"/>
      <c r="I101" s="144"/>
      <c r="J101" s="124"/>
      <c r="K101" s="124"/>
      <c r="L101" s="124"/>
      <c r="N101" s="165"/>
      <c r="O101" s="14"/>
    </row>
    <row r="102" spans="1:15" s="15" customFormat="1" ht="12.75" customHeight="1" x14ac:dyDescent="0.4">
      <c r="A102" s="260" t="str">
        <f>'CONTRACT TOTAL'!A102:B102</f>
        <v>FY20 Employee Classification 40.7%</v>
      </c>
      <c r="B102" s="260"/>
      <c r="C102" s="70">
        <v>0</v>
      </c>
      <c r="D102" s="70">
        <v>0</v>
      </c>
      <c r="E102" s="70">
        <v>0</v>
      </c>
      <c r="F102" s="70">
        <v>0</v>
      </c>
      <c r="G102" s="70">
        <v>0</v>
      </c>
      <c r="H102" s="70">
        <v>0</v>
      </c>
      <c r="I102" s="196">
        <v>0</v>
      </c>
      <c r="J102" s="70">
        <f t="shared" ref="J102:J115" si="12">E102+G102+H102+I102</f>
        <v>0</v>
      </c>
      <c r="K102" s="70">
        <v>0</v>
      </c>
      <c r="L102" s="70">
        <v>0</v>
      </c>
      <c r="N102" s="163">
        <v>0</v>
      </c>
      <c r="O102" s="18">
        <f t="shared" ref="O102:O115" si="13">C102-N102</f>
        <v>0</v>
      </c>
    </row>
    <row r="103" spans="1:15" s="15" customFormat="1" ht="12.75" customHeight="1" x14ac:dyDescent="0.4">
      <c r="A103" s="260" t="str">
        <f>'CONTRACT TOTAL'!A103:B103</f>
        <v>FY20 Employee Classification 44.5%</v>
      </c>
      <c r="B103" s="260"/>
      <c r="C103" s="70">
        <v>0</v>
      </c>
      <c r="D103" s="70">
        <v>0</v>
      </c>
      <c r="E103" s="70">
        <v>0</v>
      </c>
      <c r="F103" s="70">
        <v>0</v>
      </c>
      <c r="G103" s="70">
        <v>0</v>
      </c>
      <c r="H103" s="70">
        <v>0</v>
      </c>
      <c r="I103" s="196">
        <v>0</v>
      </c>
      <c r="J103" s="70">
        <f t="shared" si="12"/>
        <v>0</v>
      </c>
      <c r="K103" s="70">
        <v>0</v>
      </c>
      <c r="L103" s="70">
        <v>0</v>
      </c>
      <c r="N103" s="163">
        <v>0</v>
      </c>
      <c r="O103" s="18">
        <f t="shared" si="13"/>
        <v>0</v>
      </c>
    </row>
    <row r="104" spans="1:15" s="15" customFormat="1" ht="12.75" x14ac:dyDescent="0.4">
      <c r="A104" s="260" t="str">
        <f>'CONTRACT TOTAL'!A104:B104</f>
        <v>FY20 Employee Classification 9.1%</v>
      </c>
      <c r="B104" s="260"/>
      <c r="C104" s="70">
        <v>0</v>
      </c>
      <c r="D104" s="70">
        <v>0</v>
      </c>
      <c r="E104" s="70">
        <v>0</v>
      </c>
      <c r="F104" s="70">
        <v>0</v>
      </c>
      <c r="G104" s="70">
        <v>0</v>
      </c>
      <c r="H104" s="70">
        <v>0</v>
      </c>
      <c r="I104" s="196">
        <v>0</v>
      </c>
      <c r="J104" s="70">
        <f t="shared" si="12"/>
        <v>0</v>
      </c>
      <c r="K104" s="70">
        <v>0</v>
      </c>
      <c r="L104" s="70">
        <v>0</v>
      </c>
      <c r="N104" s="163">
        <v>0</v>
      </c>
      <c r="O104" s="18">
        <f t="shared" si="13"/>
        <v>0</v>
      </c>
    </row>
    <row r="105" spans="1:15" s="15" customFormat="1" ht="12.75" customHeight="1" x14ac:dyDescent="0.4">
      <c r="A105" s="260" t="str">
        <f>'CONTRACT TOTAL'!A105:B105</f>
        <v>FY20 Employee Classification 33.3%</v>
      </c>
      <c r="B105" s="260"/>
      <c r="C105" s="70">
        <v>0</v>
      </c>
      <c r="D105" s="70">
        <v>0</v>
      </c>
      <c r="E105" s="70">
        <v>0</v>
      </c>
      <c r="F105" s="70">
        <v>0</v>
      </c>
      <c r="G105" s="70">
        <v>0</v>
      </c>
      <c r="H105" s="70">
        <v>0</v>
      </c>
      <c r="I105" s="196">
        <v>0</v>
      </c>
      <c r="J105" s="70">
        <f t="shared" si="12"/>
        <v>0</v>
      </c>
      <c r="K105" s="70">
        <v>0</v>
      </c>
      <c r="L105" s="70">
        <v>0</v>
      </c>
      <c r="N105" s="163">
        <v>0</v>
      </c>
      <c r="O105" s="18">
        <f t="shared" si="13"/>
        <v>0</v>
      </c>
    </row>
    <row r="106" spans="1:15" s="15" customFormat="1" ht="12.75" customHeight="1" x14ac:dyDescent="0.4">
      <c r="A106" s="260" t="str">
        <f>'CONTRACT TOTAL'!A106:B106</f>
        <v>FY21 Employee Classification 42.5%</v>
      </c>
      <c r="B106" s="260"/>
      <c r="C106" s="70">
        <v>0</v>
      </c>
      <c r="D106" s="70">
        <v>0</v>
      </c>
      <c r="E106" s="70">
        <v>0</v>
      </c>
      <c r="F106" s="70">
        <v>0</v>
      </c>
      <c r="G106" s="70">
        <v>0</v>
      </c>
      <c r="H106" s="70">
        <v>0</v>
      </c>
      <c r="I106" s="196">
        <v>0</v>
      </c>
      <c r="J106" s="70">
        <f t="shared" si="12"/>
        <v>0</v>
      </c>
      <c r="K106" s="70">
        <v>0</v>
      </c>
      <c r="L106" s="70">
        <v>0</v>
      </c>
      <c r="N106" s="163">
        <v>0</v>
      </c>
      <c r="O106" s="17">
        <f t="shared" si="13"/>
        <v>0</v>
      </c>
    </row>
    <row r="107" spans="1:15" s="15" customFormat="1" ht="12.75" customHeight="1" x14ac:dyDescent="0.4">
      <c r="A107" s="260" t="str">
        <f>'CONTRACT TOTAL'!A107:B107</f>
        <v>FY21 Employee Classification 51.6%</v>
      </c>
      <c r="B107" s="260"/>
      <c r="C107" s="70">
        <v>0</v>
      </c>
      <c r="D107" s="70">
        <v>0</v>
      </c>
      <c r="E107" s="70">
        <v>0</v>
      </c>
      <c r="F107" s="70">
        <v>0</v>
      </c>
      <c r="G107" s="70">
        <v>0</v>
      </c>
      <c r="H107" s="70">
        <v>0</v>
      </c>
      <c r="I107" s="196">
        <v>0</v>
      </c>
      <c r="J107" s="70">
        <f t="shared" si="12"/>
        <v>0</v>
      </c>
      <c r="K107" s="70">
        <v>0</v>
      </c>
      <c r="L107" s="70">
        <v>0</v>
      </c>
      <c r="N107" s="163">
        <v>0</v>
      </c>
      <c r="O107" s="17">
        <f t="shared" si="13"/>
        <v>0</v>
      </c>
    </row>
    <row r="108" spans="1:15" s="15" customFormat="1" ht="12.75" customHeight="1" x14ac:dyDescent="0.4">
      <c r="A108" s="260" t="str">
        <f>'CONTRACT TOTAL'!A108:B108</f>
        <v>FY21 Employee Classification 9.7%</v>
      </c>
      <c r="B108" s="260"/>
      <c r="C108" s="70">
        <v>0</v>
      </c>
      <c r="D108" s="70">
        <v>0</v>
      </c>
      <c r="E108" s="70">
        <v>0</v>
      </c>
      <c r="F108" s="70">
        <v>0</v>
      </c>
      <c r="G108" s="70">
        <v>0</v>
      </c>
      <c r="H108" s="70">
        <v>0</v>
      </c>
      <c r="I108" s="196">
        <v>0</v>
      </c>
      <c r="J108" s="70">
        <f t="shared" si="12"/>
        <v>0</v>
      </c>
      <c r="K108" s="70">
        <v>0</v>
      </c>
      <c r="L108" s="70">
        <v>0</v>
      </c>
      <c r="N108" s="163">
        <v>0</v>
      </c>
      <c r="O108" s="17">
        <f t="shared" si="13"/>
        <v>0</v>
      </c>
    </row>
    <row r="109" spans="1:15" s="15" customFormat="1" ht="12.75" customHeight="1" x14ac:dyDescent="0.4">
      <c r="A109" s="260" t="str">
        <f>'CONTRACT TOTAL'!A109:B109</f>
        <v>FY21 Employee Classification 44.6%</v>
      </c>
      <c r="B109" s="260"/>
      <c r="C109" s="70">
        <v>0</v>
      </c>
      <c r="D109" s="70">
        <v>0</v>
      </c>
      <c r="E109" s="70">
        <v>0</v>
      </c>
      <c r="F109" s="70">
        <v>0</v>
      </c>
      <c r="G109" s="70">
        <v>0</v>
      </c>
      <c r="H109" s="70">
        <v>0</v>
      </c>
      <c r="I109" s="196">
        <v>0</v>
      </c>
      <c r="J109" s="70">
        <f t="shared" si="12"/>
        <v>0</v>
      </c>
      <c r="K109" s="70">
        <v>0</v>
      </c>
      <c r="L109" s="70">
        <v>0</v>
      </c>
      <c r="N109" s="163">
        <v>0</v>
      </c>
      <c r="O109" s="17">
        <f t="shared" si="13"/>
        <v>0</v>
      </c>
    </row>
    <row r="110" spans="1:15" s="15" customFormat="1" ht="12.75" customHeight="1" x14ac:dyDescent="0.4">
      <c r="A110" s="260" t="str">
        <f>'CONTRACT TOTAL'!A110:B110</f>
        <v>FY22 Employee Classification 39.5%</v>
      </c>
      <c r="B110" s="260"/>
      <c r="C110" s="83">
        <v>0</v>
      </c>
      <c r="D110" s="83">
        <v>0</v>
      </c>
      <c r="E110" s="194">
        <f>C110+'[5]Task 2-5'!E110</f>
        <v>0</v>
      </c>
      <c r="F110" s="194">
        <f>D110+'[5]Task 2-5'!F110</f>
        <v>0</v>
      </c>
      <c r="G110" s="63">
        <v>0</v>
      </c>
      <c r="H110" s="63">
        <v>0</v>
      </c>
      <c r="I110" s="204">
        <v>0</v>
      </c>
      <c r="J110" s="83">
        <f t="shared" si="12"/>
        <v>0</v>
      </c>
      <c r="K110" s="83">
        <v>4283</v>
      </c>
      <c r="L110" s="83">
        <v>0</v>
      </c>
      <c r="N110" s="163">
        <v>0</v>
      </c>
      <c r="O110" s="17">
        <f t="shared" si="13"/>
        <v>0</v>
      </c>
    </row>
    <row r="111" spans="1:15" s="15" customFormat="1" ht="12.75" customHeight="1" x14ac:dyDescent="0.4">
      <c r="A111" s="260" t="str">
        <f>'CONTRACT TOTAL'!A111:B111</f>
        <v>FY22 Employee Classification 51.7%</v>
      </c>
      <c r="B111" s="260"/>
      <c r="C111" s="83">
        <v>0</v>
      </c>
      <c r="D111" s="83">
        <v>0</v>
      </c>
      <c r="E111" s="194">
        <f>C111+'[5]Task 2-5'!E111</f>
        <v>0</v>
      </c>
      <c r="F111" s="194">
        <f>D111+'[5]Task 2-5'!F111</f>
        <v>0</v>
      </c>
      <c r="G111" s="63">
        <v>0</v>
      </c>
      <c r="H111" s="63">
        <v>0</v>
      </c>
      <c r="I111" s="204">
        <v>0</v>
      </c>
      <c r="J111" s="83">
        <f t="shared" si="12"/>
        <v>0</v>
      </c>
      <c r="K111" s="83">
        <v>5736</v>
      </c>
      <c r="L111" s="83">
        <v>0</v>
      </c>
      <c r="N111" s="163">
        <v>0</v>
      </c>
      <c r="O111" s="17">
        <f t="shared" si="13"/>
        <v>0</v>
      </c>
    </row>
    <row r="112" spans="1:15" s="15" customFormat="1" ht="12.75" customHeight="1" x14ac:dyDescent="0.4">
      <c r="A112" s="260" t="str">
        <f>'CONTRACT TOTAL'!A112:B112</f>
        <v>FY22 Employee Classification 8.2%</v>
      </c>
      <c r="B112" s="260"/>
      <c r="C112" s="83">
        <v>0</v>
      </c>
      <c r="D112" s="83">
        <v>0</v>
      </c>
      <c r="E112" s="194">
        <f>C112+'[5]Task 2-5'!E112</f>
        <v>0</v>
      </c>
      <c r="F112" s="194">
        <f>D112+'[5]Task 2-5'!F112</f>
        <v>0</v>
      </c>
      <c r="G112" s="63">
        <v>0</v>
      </c>
      <c r="H112" s="63">
        <v>0</v>
      </c>
      <c r="I112" s="204">
        <v>0</v>
      </c>
      <c r="J112" s="83">
        <f t="shared" si="12"/>
        <v>0</v>
      </c>
      <c r="K112" s="83">
        <v>2119</v>
      </c>
      <c r="L112" s="83">
        <v>0</v>
      </c>
      <c r="N112" s="163">
        <v>0</v>
      </c>
      <c r="O112" s="17">
        <f t="shared" si="13"/>
        <v>0</v>
      </c>
    </row>
    <row r="113" spans="1:15" s="15" customFormat="1" ht="12.75" customHeight="1" x14ac:dyDescent="0.4">
      <c r="A113" s="260" t="str">
        <f>'CONTRACT TOTAL'!A113:B113</f>
        <v>FY22 Employee Classification 33.8%</v>
      </c>
      <c r="B113" s="260"/>
      <c r="C113" s="83">
        <v>0</v>
      </c>
      <c r="D113" s="83">
        <v>0</v>
      </c>
      <c r="E113" s="194">
        <f>C113+'[5]Task 2-5'!E113</f>
        <v>0</v>
      </c>
      <c r="F113" s="194">
        <f>D113+'[5]Task 2-5'!F113</f>
        <v>0</v>
      </c>
      <c r="G113" s="63">
        <v>0</v>
      </c>
      <c r="H113" s="63">
        <v>0</v>
      </c>
      <c r="I113" s="194">
        <v>0</v>
      </c>
      <c r="J113" s="83">
        <f t="shared" si="12"/>
        <v>0</v>
      </c>
      <c r="K113" s="83">
        <v>0</v>
      </c>
      <c r="L113" s="83">
        <v>0</v>
      </c>
      <c r="N113" s="163">
        <v>0</v>
      </c>
      <c r="O113" s="17">
        <f t="shared" si="13"/>
        <v>0</v>
      </c>
    </row>
    <row r="114" spans="1:15" s="15" customFormat="1" ht="12.75" customHeight="1" x14ac:dyDescent="0.4">
      <c r="A114" s="260" t="str">
        <f>'CONTRACT TOTAL'!A114:B114</f>
        <v>FY22 Employee Classification 28.1%</v>
      </c>
      <c r="B114" s="260"/>
      <c r="C114" s="83">
        <v>0</v>
      </c>
      <c r="D114" s="83">
        <v>0</v>
      </c>
      <c r="E114" s="194">
        <f>C114+'[5]Task 2-5'!E114</f>
        <v>0</v>
      </c>
      <c r="F114" s="194">
        <f>D114+'[5]Task 2-5'!F114</f>
        <v>0</v>
      </c>
      <c r="G114" s="63">
        <v>0</v>
      </c>
      <c r="H114" s="63">
        <v>0</v>
      </c>
      <c r="I114" s="194">
        <v>0</v>
      </c>
      <c r="J114" s="83">
        <f t="shared" si="12"/>
        <v>0</v>
      </c>
      <c r="K114" s="83">
        <v>0</v>
      </c>
      <c r="L114" s="83">
        <v>0</v>
      </c>
      <c r="N114" s="163">
        <v>0</v>
      </c>
      <c r="O114" s="17">
        <f t="shared" si="13"/>
        <v>0</v>
      </c>
    </row>
    <row r="115" spans="1:15" s="15" customFormat="1" ht="12.75" customHeight="1" x14ac:dyDescent="0.4">
      <c r="A115" s="260" t="str">
        <f>'CONTRACT TOTAL'!A115:B115</f>
        <v>FY23 Employee Classification 38.5%</v>
      </c>
      <c r="B115" s="260"/>
      <c r="C115" s="194">
        <v>0</v>
      </c>
      <c r="D115" s="194">
        <v>0</v>
      </c>
      <c r="E115" s="194">
        <v>0</v>
      </c>
      <c r="F115" s="194">
        <v>0</v>
      </c>
      <c r="G115" s="204">
        <v>0</v>
      </c>
      <c r="H115" s="204">
        <v>0</v>
      </c>
      <c r="I115" s="194">
        <v>0</v>
      </c>
      <c r="J115" s="194">
        <f t="shared" si="12"/>
        <v>0</v>
      </c>
      <c r="K115" s="194">
        <v>0</v>
      </c>
      <c r="L115" s="194">
        <v>0</v>
      </c>
      <c r="N115" s="194">
        <v>0</v>
      </c>
      <c r="O115" s="17">
        <f t="shared" si="13"/>
        <v>0</v>
      </c>
    </row>
    <row r="116" spans="1:15" s="15" customFormat="1" ht="12.75" customHeight="1" x14ac:dyDescent="0.4">
      <c r="A116" s="260" t="str">
        <f>'CONTRACT TOTAL'!A116:B116</f>
        <v>FY23 Employee Classification 47.2%</v>
      </c>
      <c r="B116" s="260"/>
      <c r="C116" s="194">
        <v>0</v>
      </c>
      <c r="D116" s="194">
        <v>0</v>
      </c>
      <c r="E116" s="194">
        <v>0</v>
      </c>
      <c r="F116" s="194">
        <v>0</v>
      </c>
      <c r="G116" s="204">
        <v>0</v>
      </c>
      <c r="H116" s="204">
        <v>0</v>
      </c>
      <c r="I116" s="194">
        <v>0</v>
      </c>
      <c r="J116" s="194">
        <f t="shared" ref="J116:J119" si="14">E116+G116+H116+I116</f>
        <v>0</v>
      </c>
      <c r="K116" s="194">
        <v>0</v>
      </c>
      <c r="L116" s="194">
        <v>0</v>
      </c>
      <c r="N116" s="194">
        <v>0</v>
      </c>
      <c r="O116" s="17">
        <f t="shared" ref="O116:O119" si="15">C116-N116</f>
        <v>0</v>
      </c>
    </row>
    <row r="117" spans="1:15" s="15" customFormat="1" ht="12.75" customHeight="1" x14ac:dyDescent="0.4">
      <c r="A117" s="260" t="str">
        <f>'CONTRACT TOTAL'!A117:B117</f>
        <v>FY23 Employee Classification 9.3%</v>
      </c>
      <c r="B117" s="260"/>
      <c r="C117" s="194">
        <v>0</v>
      </c>
      <c r="D117" s="194">
        <v>0</v>
      </c>
      <c r="E117" s="194">
        <v>0</v>
      </c>
      <c r="F117" s="194">
        <v>0</v>
      </c>
      <c r="G117" s="204">
        <v>0</v>
      </c>
      <c r="H117" s="204">
        <v>0</v>
      </c>
      <c r="I117" s="194">
        <v>0</v>
      </c>
      <c r="J117" s="194">
        <f t="shared" si="14"/>
        <v>0</v>
      </c>
      <c r="K117" s="194">
        <v>0</v>
      </c>
      <c r="L117" s="194">
        <v>0</v>
      </c>
      <c r="N117" s="194">
        <v>0</v>
      </c>
      <c r="O117" s="17">
        <f t="shared" si="15"/>
        <v>0</v>
      </c>
    </row>
    <row r="118" spans="1:15" s="15" customFormat="1" ht="12.75" customHeight="1" x14ac:dyDescent="0.4">
      <c r="A118" s="260" t="str">
        <f>'CONTRACT TOTAL'!A118:B118</f>
        <v xml:space="preserve">FY23 Employee Classification </v>
      </c>
      <c r="B118" s="260"/>
      <c r="C118" s="194">
        <v>0</v>
      </c>
      <c r="D118" s="194">
        <v>0</v>
      </c>
      <c r="E118" s="194">
        <v>0</v>
      </c>
      <c r="F118" s="194">
        <v>0</v>
      </c>
      <c r="G118" s="204">
        <v>0</v>
      </c>
      <c r="H118" s="204">
        <v>0</v>
      </c>
      <c r="I118" s="194">
        <v>0</v>
      </c>
      <c r="J118" s="194">
        <f t="shared" si="14"/>
        <v>0</v>
      </c>
      <c r="K118" s="194">
        <v>0</v>
      </c>
      <c r="L118" s="194">
        <v>0</v>
      </c>
      <c r="N118" s="194">
        <v>0</v>
      </c>
      <c r="O118" s="17">
        <f t="shared" si="15"/>
        <v>0</v>
      </c>
    </row>
    <row r="119" spans="1:15" s="15" customFormat="1" ht="12.75" customHeight="1" x14ac:dyDescent="0.4">
      <c r="A119" s="260" t="str">
        <f>'CONTRACT TOTAL'!A119:B119</f>
        <v xml:space="preserve">FY23 Employee Classification </v>
      </c>
      <c r="B119" s="260"/>
      <c r="C119" s="194">
        <v>0</v>
      </c>
      <c r="D119" s="194">
        <v>0</v>
      </c>
      <c r="E119" s="194">
        <v>0</v>
      </c>
      <c r="F119" s="194">
        <v>0</v>
      </c>
      <c r="G119" s="204">
        <v>0</v>
      </c>
      <c r="H119" s="204">
        <v>0</v>
      </c>
      <c r="I119" s="194">
        <v>0</v>
      </c>
      <c r="J119" s="194">
        <f t="shared" si="14"/>
        <v>0</v>
      </c>
      <c r="K119" s="194">
        <v>0</v>
      </c>
      <c r="L119" s="194">
        <v>0</v>
      </c>
      <c r="N119" s="194">
        <v>0</v>
      </c>
      <c r="O119" s="17">
        <f t="shared" si="15"/>
        <v>0</v>
      </c>
    </row>
    <row r="120" spans="1:15" s="15" customFormat="1" ht="12.75" x14ac:dyDescent="0.4">
      <c r="A120" s="259" t="s">
        <v>54</v>
      </c>
      <c r="B120" s="259"/>
      <c r="C120" s="89">
        <f>SUM(C102:C119)</f>
        <v>0</v>
      </c>
      <c r="D120" s="198">
        <f t="shared" ref="D120:O120" si="16">SUM(D102:D119)</f>
        <v>0</v>
      </c>
      <c r="E120" s="198">
        <f t="shared" si="16"/>
        <v>0</v>
      </c>
      <c r="F120" s="198">
        <f t="shared" si="16"/>
        <v>0</v>
      </c>
      <c r="G120" s="198">
        <f t="shared" si="16"/>
        <v>0</v>
      </c>
      <c r="H120" s="198">
        <f t="shared" si="16"/>
        <v>0</v>
      </c>
      <c r="I120" s="198">
        <f t="shared" si="16"/>
        <v>0</v>
      </c>
      <c r="J120" s="198">
        <f t="shared" si="16"/>
        <v>0</v>
      </c>
      <c r="K120" s="198">
        <f t="shared" si="16"/>
        <v>12138</v>
      </c>
      <c r="L120" s="198">
        <f t="shared" si="16"/>
        <v>0</v>
      </c>
      <c r="N120" s="198">
        <f t="shared" si="16"/>
        <v>0</v>
      </c>
      <c r="O120" s="198">
        <f t="shared" si="16"/>
        <v>0</v>
      </c>
    </row>
    <row r="121" spans="1:15" s="15" customFormat="1" ht="12.75" x14ac:dyDescent="0.4">
      <c r="A121" s="374"/>
      <c r="B121" s="375"/>
      <c r="C121" s="124"/>
      <c r="D121" s="124"/>
      <c r="E121" s="124"/>
      <c r="F121" s="124"/>
      <c r="G121" s="144"/>
      <c r="H121" s="144"/>
      <c r="I121" s="144"/>
      <c r="J121" s="124"/>
      <c r="K121" s="124"/>
      <c r="L121" s="124"/>
      <c r="N121" s="165"/>
      <c r="O121" s="14"/>
    </row>
    <row r="122" spans="1:15" s="15" customFormat="1" x14ac:dyDescent="0.4">
      <c r="A122" s="266" t="s">
        <v>57</v>
      </c>
      <c r="B122" s="266"/>
      <c r="C122" s="89">
        <f>C78+C99+C120</f>
        <v>0</v>
      </c>
      <c r="D122" s="89">
        <f>D78+D99+D120</f>
        <v>0</v>
      </c>
      <c r="E122" s="89">
        <f t="shared" ref="E122:L122" si="17">E78+E99+E120</f>
        <v>0</v>
      </c>
      <c r="F122" s="89">
        <f t="shared" si="17"/>
        <v>0</v>
      </c>
      <c r="G122" s="89">
        <f t="shared" si="17"/>
        <v>0</v>
      </c>
      <c r="H122" s="89">
        <f t="shared" si="17"/>
        <v>0</v>
      </c>
      <c r="I122" s="89">
        <f t="shared" si="17"/>
        <v>0</v>
      </c>
      <c r="J122" s="89">
        <f t="shared" si="17"/>
        <v>0</v>
      </c>
      <c r="K122" s="89">
        <f t="shared" si="17"/>
        <v>55164</v>
      </c>
      <c r="L122" s="89">
        <f t="shared" si="17"/>
        <v>0</v>
      </c>
      <c r="N122" s="166">
        <v>0</v>
      </c>
      <c r="O122" s="26">
        <f>O78+O99+O120</f>
        <v>0</v>
      </c>
    </row>
    <row r="123" spans="1:15" s="15" customFormat="1" ht="12.75" x14ac:dyDescent="0.4">
      <c r="A123" s="374"/>
      <c r="B123" s="375"/>
      <c r="C123" s="124"/>
      <c r="D123" s="124"/>
      <c r="E123" s="124"/>
      <c r="F123" s="124"/>
      <c r="G123" s="144"/>
      <c r="H123" s="144"/>
      <c r="I123" s="144"/>
      <c r="J123" s="124"/>
      <c r="K123" s="124"/>
      <c r="L123" s="124"/>
      <c r="N123" s="165"/>
      <c r="O123" s="14"/>
    </row>
    <row r="124" spans="1:15" s="15" customFormat="1" x14ac:dyDescent="0.4">
      <c r="A124" s="265" t="s">
        <v>55</v>
      </c>
      <c r="B124" s="265"/>
      <c r="C124" s="124"/>
      <c r="D124" s="124"/>
      <c r="E124" s="124"/>
      <c r="F124" s="124"/>
      <c r="G124" s="144"/>
      <c r="H124" s="144"/>
      <c r="I124" s="144"/>
      <c r="J124" s="124"/>
      <c r="K124" s="124"/>
      <c r="L124" s="124"/>
      <c r="N124" s="165"/>
      <c r="O124" s="14"/>
    </row>
    <row r="125" spans="1:15" s="15" customFormat="1" ht="12.75" x14ac:dyDescent="0.4">
      <c r="A125" s="260" t="str">
        <f>'CONTRACT TOTAL'!A125:B125</f>
        <v>Travel</v>
      </c>
      <c r="B125" s="260"/>
      <c r="C125" s="83">
        <v>0</v>
      </c>
      <c r="D125" s="83">
        <v>0</v>
      </c>
      <c r="E125" s="194">
        <f>C125+'[5]Task 2-5'!E120</f>
        <v>0</v>
      </c>
      <c r="F125" s="194">
        <f>D125+'[5]Task 2-5'!F120</f>
        <v>0</v>
      </c>
      <c r="G125" s="63">
        <v>0</v>
      </c>
      <c r="H125" s="63">
        <v>0</v>
      </c>
      <c r="I125" s="63">
        <v>0</v>
      </c>
      <c r="J125" s="83">
        <f>E125+G125+H125+I125</f>
        <v>0</v>
      </c>
      <c r="K125" s="83">
        <v>0</v>
      </c>
      <c r="L125" s="83">
        <v>0</v>
      </c>
      <c r="N125" s="163">
        <v>0</v>
      </c>
      <c r="O125" s="18">
        <f t="shared" ref="O125:O130" si="18">C125-N125</f>
        <v>0</v>
      </c>
    </row>
    <row r="126" spans="1:15" s="15" customFormat="1" ht="12.75" x14ac:dyDescent="0.4">
      <c r="A126" s="260" t="str">
        <f>'CONTRACT TOTAL'!A126:B126</f>
        <v>Equipment</v>
      </c>
      <c r="B126" s="260"/>
      <c r="C126" s="83">
        <v>0</v>
      </c>
      <c r="D126" s="83">
        <v>0</v>
      </c>
      <c r="E126" s="194">
        <f>C126+'[5]Task 2-5'!E121</f>
        <v>0</v>
      </c>
      <c r="F126" s="194">
        <f>D126+'[5]Task 2-5'!F121</f>
        <v>0</v>
      </c>
      <c r="G126" s="63">
        <v>0</v>
      </c>
      <c r="H126" s="63">
        <v>0</v>
      </c>
      <c r="I126" s="63">
        <v>0</v>
      </c>
      <c r="J126" s="83">
        <f t="shared" ref="J126:J130" si="19">E126+G126+H126+I126</f>
        <v>0</v>
      </c>
      <c r="K126" s="83">
        <v>0</v>
      </c>
      <c r="L126" s="83">
        <v>0</v>
      </c>
      <c r="N126" s="163">
        <v>0</v>
      </c>
      <c r="O126" s="18">
        <f t="shared" si="18"/>
        <v>0</v>
      </c>
    </row>
    <row r="127" spans="1:15" s="15" customFormat="1" ht="12.75" x14ac:dyDescent="0.4">
      <c r="A127" s="260" t="str">
        <f>'CONTRACT TOTAL'!A127:B127</f>
        <v>Materials</v>
      </c>
      <c r="B127" s="260"/>
      <c r="C127" s="83">
        <v>0</v>
      </c>
      <c r="D127" s="83">
        <v>0</v>
      </c>
      <c r="E127" s="194">
        <f>C127+'[5]Task 2-5'!E122</f>
        <v>723.02</v>
      </c>
      <c r="F127" s="194">
        <f>D127+'[5]Task 2-5'!F122</f>
        <v>0</v>
      </c>
      <c r="G127" s="63">
        <v>0</v>
      </c>
      <c r="H127" s="63">
        <v>0</v>
      </c>
      <c r="I127" s="204">
        <v>0</v>
      </c>
      <c r="J127" s="83">
        <f t="shared" si="19"/>
        <v>723.02</v>
      </c>
      <c r="K127" s="83">
        <v>87000</v>
      </c>
      <c r="L127" s="83">
        <v>0</v>
      </c>
      <c r="N127" s="163">
        <v>0</v>
      </c>
      <c r="O127" s="18">
        <f t="shared" si="18"/>
        <v>0</v>
      </c>
    </row>
    <row r="128" spans="1:15" s="15" customFormat="1" ht="12.75" x14ac:dyDescent="0.4">
      <c r="A128" s="260" t="str">
        <f>'CONTRACT TOTAL'!A128:B128</f>
        <v>Subcontracts</v>
      </c>
      <c r="B128" s="260"/>
      <c r="C128" s="83">
        <v>0</v>
      </c>
      <c r="D128" s="83">
        <v>0</v>
      </c>
      <c r="E128" s="194">
        <f>C128+'[5]Task 2-5'!E123</f>
        <v>0</v>
      </c>
      <c r="F128" s="194">
        <f>D128+'[5]Task 2-5'!F123</f>
        <v>0</v>
      </c>
      <c r="G128" s="63">
        <v>0</v>
      </c>
      <c r="H128" s="63">
        <v>0</v>
      </c>
      <c r="I128" s="204">
        <v>0</v>
      </c>
      <c r="J128" s="83">
        <f t="shared" si="19"/>
        <v>0</v>
      </c>
      <c r="K128" s="83">
        <v>15000</v>
      </c>
      <c r="L128" s="83">
        <v>0</v>
      </c>
      <c r="N128" s="163">
        <v>0</v>
      </c>
      <c r="O128" s="18">
        <f t="shared" si="18"/>
        <v>0</v>
      </c>
    </row>
    <row r="129" spans="1:19" s="15" customFormat="1" ht="12.75" x14ac:dyDescent="0.4">
      <c r="A129" s="260" t="str">
        <f>'CONTRACT TOTAL'!A129:B129</f>
        <v>Miscellaneous</v>
      </c>
      <c r="B129" s="260"/>
      <c r="C129" s="83">
        <v>0</v>
      </c>
      <c r="D129" s="83">
        <v>0</v>
      </c>
      <c r="E129" s="194">
        <f>C129+'[5]Task 2-5'!E124</f>
        <v>853.87</v>
      </c>
      <c r="F129" s="194">
        <f>D129+'[5]Task 2-5'!F124</f>
        <v>0</v>
      </c>
      <c r="G129" s="63">
        <v>0</v>
      </c>
      <c r="H129" s="63">
        <v>0</v>
      </c>
      <c r="I129" s="204">
        <v>0</v>
      </c>
      <c r="J129" s="83">
        <f t="shared" si="19"/>
        <v>853.87</v>
      </c>
      <c r="K129" s="83">
        <v>14990</v>
      </c>
      <c r="L129" s="83">
        <v>0</v>
      </c>
      <c r="N129" s="163">
        <v>0</v>
      </c>
      <c r="O129" s="18">
        <f t="shared" si="18"/>
        <v>0</v>
      </c>
    </row>
    <row r="130" spans="1:19" s="15" customFormat="1" ht="12.75" x14ac:dyDescent="0.4">
      <c r="A130" s="260" t="str">
        <f>'CONTRACT TOTAL'!A130:B130</f>
        <v>Utilities</v>
      </c>
      <c r="B130" s="260"/>
      <c r="C130" s="83">
        <v>0</v>
      </c>
      <c r="D130" s="83">
        <v>0</v>
      </c>
      <c r="E130" s="194">
        <f>C130+'[5]Task 2-5'!E125</f>
        <v>0</v>
      </c>
      <c r="F130" s="194">
        <f>D130+'[5]Task 2-5'!F125</f>
        <v>0</v>
      </c>
      <c r="G130" s="63">
        <v>0</v>
      </c>
      <c r="H130" s="63">
        <v>0</v>
      </c>
      <c r="I130" s="204">
        <v>0</v>
      </c>
      <c r="J130" s="83">
        <f t="shared" si="19"/>
        <v>0</v>
      </c>
      <c r="K130" s="83">
        <v>24499</v>
      </c>
      <c r="L130" s="83">
        <v>0</v>
      </c>
      <c r="N130" s="163">
        <v>0</v>
      </c>
      <c r="O130" s="18">
        <f t="shared" si="18"/>
        <v>0</v>
      </c>
    </row>
    <row r="131" spans="1:19" s="15" customFormat="1" x14ac:dyDescent="0.4">
      <c r="A131" s="266" t="s">
        <v>56</v>
      </c>
      <c r="B131" s="266"/>
      <c r="C131" s="89">
        <f>SUM(C125:C130)</f>
        <v>0</v>
      </c>
      <c r="D131" s="89">
        <f t="shared" ref="D131:L131" si="20">SUM(D125:D130)</f>
        <v>0</v>
      </c>
      <c r="E131" s="89">
        <f>SUM(E125:E130)</f>
        <v>1576.8899999999999</v>
      </c>
      <c r="F131" s="89">
        <f t="shared" si="20"/>
        <v>0</v>
      </c>
      <c r="G131" s="89">
        <f t="shared" si="20"/>
        <v>0</v>
      </c>
      <c r="H131" s="89">
        <f t="shared" si="20"/>
        <v>0</v>
      </c>
      <c r="I131" s="89">
        <f t="shared" si="20"/>
        <v>0</v>
      </c>
      <c r="J131" s="89">
        <f>SUM(J125:J130)</f>
        <v>1576.8899999999999</v>
      </c>
      <c r="K131" s="89">
        <f t="shared" si="20"/>
        <v>141489</v>
      </c>
      <c r="L131" s="89">
        <f t="shared" si="20"/>
        <v>0</v>
      </c>
      <c r="N131" s="166">
        <v>0</v>
      </c>
      <c r="O131" s="28">
        <f>SUM(O125:O130)</f>
        <v>0</v>
      </c>
    </row>
    <row r="132" spans="1:19" s="16" customFormat="1" ht="12.75" x14ac:dyDescent="0.4">
      <c r="A132" s="368"/>
      <c r="B132" s="369"/>
      <c r="C132" s="72"/>
      <c r="D132" s="73"/>
      <c r="E132" s="72"/>
      <c r="F132" s="73"/>
      <c r="G132" s="73"/>
      <c r="H132" s="73"/>
      <c r="I132" s="83"/>
      <c r="J132" s="73"/>
      <c r="K132" s="83"/>
      <c r="L132" s="73"/>
      <c r="N132" s="164"/>
      <c r="O132" s="20"/>
    </row>
    <row r="133" spans="1:19" s="15" customFormat="1" x14ac:dyDescent="0.4">
      <c r="A133" s="266" t="s">
        <v>58</v>
      </c>
      <c r="B133" s="266"/>
      <c r="C133" s="89">
        <f>C122+C131</f>
        <v>0</v>
      </c>
      <c r="D133" s="89">
        <f t="shared" ref="D133:J133" si="21">D122+D131</f>
        <v>0</v>
      </c>
      <c r="E133" s="89">
        <f>E122+E131</f>
        <v>1576.8899999999999</v>
      </c>
      <c r="F133" s="89">
        <f t="shared" si="21"/>
        <v>0</v>
      </c>
      <c r="G133" s="89">
        <f t="shared" si="21"/>
        <v>0</v>
      </c>
      <c r="H133" s="89">
        <f t="shared" si="21"/>
        <v>0</v>
      </c>
      <c r="I133" s="89">
        <f>I122+I131</f>
        <v>0</v>
      </c>
      <c r="J133" s="89">
        <f t="shared" si="21"/>
        <v>1576.8899999999999</v>
      </c>
      <c r="K133" s="89">
        <f>K122+K131</f>
        <v>196653</v>
      </c>
      <c r="L133" s="89">
        <f>L122+L131</f>
        <v>0</v>
      </c>
      <c r="N133" s="166">
        <v>0</v>
      </c>
      <c r="O133" s="28">
        <f>O122+O131</f>
        <v>0</v>
      </c>
    </row>
    <row r="134" spans="1:19" s="15" customFormat="1" x14ac:dyDescent="0.4">
      <c r="A134" s="266" t="s">
        <v>44</v>
      </c>
      <c r="B134" s="266"/>
      <c r="C134" s="89">
        <v>0</v>
      </c>
      <c r="D134" s="89">
        <v>0</v>
      </c>
      <c r="E134" s="198">
        <f>C134+'[5]Task 2-5'!E129</f>
        <v>451</v>
      </c>
      <c r="F134" s="198">
        <f>D134+'[5]Task 2-5'!F129</f>
        <v>0</v>
      </c>
      <c r="G134" s="122">
        <v>0</v>
      </c>
      <c r="H134" s="122">
        <v>0</v>
      </c>
      <c r="I134" s="89">
        <v>0</v>
      </c>
      <c r="J134" s="89">
        <f>E134+G134+H134+I134</f>
        <v>451</v>
      </c>
      <c r="K134" s="89">
        <v>44946</v>
      </c>
      <c r="L134" s="89">
        <v>0</v>
      </c>
      <c r="N134" s="166">
        <v>0</v>
      </c>
      <c r="O134" s="28">
        <f>C134-N134</f>
        <v>0</v>
      </c>
      <c r="S134" s="29"/>
    </row>
    <row r="135" spans="1:19" s="15" customFormat="1" ht="12.75" x14ac:dyDescent="0.3">
      <c r="A135" s="263" t="s">
        <v>65</v>
      </c>
      <c r="B135" s="263"/>
      <c r="C135" s="92">
        <f>(C122+C125+C127+C129)*0.286</f>
        <v>0</v>
      </c>
      <c r="D135" s="92">
        <f t="shared" ref="D135:J135" si="22">(D122+D125+D127+D129)*0.286</f>
        <v>0</v>
      </c>
      <c r="E135" s="92">
        <f t="shared" si="22"/>
        <v>450.99053999999995</v>
      </c>
      <c r="F135" s="92">
        <f t="shared" si="22"/>
        <v>0</v>
      </c>
      <c r="G135" s="92">
        <f t="shared" si="22"/>
        <v>0</v>
      </c>
      <c r="H135" s="96">
        <f t="shared" si="22"/>
        <v>0</v>
      </c>
      <c r="I135" s="92">
        <f>(I122+I125+I127+I129)*0.286</f>
        <v>0</v>
      </c>
      <c r="J135" s="92">
        <f t="shared" si="22"/>
        <v>450.99053999999995</v>
      </c>
      <c r="K135" s="92">
        <f>(K122+K125+K127+K129)*0.286</f>
        <v>44946.043999999994</v>
      </c>
      <c r="L135" s="92">
        <f>(L122+L125+L127+L129)*0.286</f>
        <v>0</v>
      </c>
      <c r="N135" s="43">
        <f>(N122+N125+N127+N129)*0.286</f>
        <v>0</v>
      </c>
      <c r="O135" s="43">
        <f>(O122+O125+O127+O129)*0.286</f>
        <v>0</v>
      </c>
      <c r="Q135" s="29"/>
    </row>
    <row r="136" spans="1:19" s="23" customFormat="1" x14ac:dyDescent="0.4">
      <c r="A136" s="264" t="s">
        <v>43</v>
      </c>
      <c r="B136" s="264"/>
      <c r="C136" s="93">
        <f>C133+C134</f>
        <v>0</v>
      </c>
      <c r="D136" s="93">
        <f>D133+D134</f>
        <v>0</v>
      </c>
      <c r="E136" s="93">
        <f>E133+E134</f>
        <v>2027.8899999999999</v>
      </c>
      <c r="F136" s="93">
        <f>F133+F134</f>
        <v>0</v>
      </c>
      <c r="G136" s="93">
        <f t="shared" ref="G136:L136" si="23">G133+G134</f>
        <v>0</v>
      </c>
      <c r="H136" s="93">
        <f t="shared" si="23"/>
        <v>0</v>
      </c>
      <c r="I136" s="93">
        <f>I133+I134</f>
        <v>0</v>
      </c>
      <c r="J136" s="93">
        <f>J133+J134</f>
        <v>2027.8899999999999</v>
      </c>
      <c r="K136" s="93">
        <f t="shared" si="23"/>
        <v>241599</v>
      </c>
      <c r="L136" s="93">
        <f t="shared" si="23"/>
        <v>0</v>
      </c>
      <c r="N136" s="21">
        <f>N133+N134</f>
        <v>0</v>
      </c>
      <c r="O136" s="22">
        <f>O133+O134</f>
        <v>0</v>
      </c>
    </row>
    <row r="137" spans="1:19" x14ac:dyDescent="0.4">
      <c r="A137" s="64"/>
      <c r="B137" s="65"/>
      <c r="C137" s="66"/>
      <c r="D137" s="66"/>
      <c r="E137" s="66"/>
      <c r="F137" s="66"/>
      <c r="G137" s="66"/>
      <c r="H137" s="66"/>
      <c r="I137" s="66"/>
      <c r="J137" s="66"/>
      <c r="K137" s="67"/>
      <c r="L137" s="68"/>
      <c r="N137" s="15"/>
    </row>
    <row r="138" spans="1:19" x14ac:dyDescent="0.3">
      <c r="A138" s="261" t="s">
        <v>28</v>
      </c>
      <c r="B138" s="262"/>
      <c r="C138" s="262"/>
      <c r="D138" s="3"/>
      <c r="E138" s="3"/>
      <c r="F138" s="3"/>
      <c r="G138" s="4" t="s">
        <v>29</v>
      </c>
      <c r="H138" s="3"/>
      <c r="I138" s="3"/>
      <c r="J138" s="3"/>
      <c r="K138" s="3"/>
      <c r="L138" s="2"/>
    </row>
    <row r="139" spans="1:19" x14ac:dyDescent="0.4">
      <c r="A139" s="1" t="s">
        <v>22</v>
      </c>
      <c r="L139" s="84"/>
    </row>
    <row r="143" spans="1:19" x14ac:dyDescent="0.4">
      <c r="C143" s="33"/>
    </row>
    <row r="144" spans="1:19" x14ac:dyDescent="0.4">
      <c r="C144" s="34"/>
    </row>
    <row r="145" spans="3:5" x14ac:dyDescent="0.4">
      <c r="C145" s="33"/>
      <c r="E145" s="32"/>
    </row>
    <row r="146" spans="3:5" x14ac:dyDescent="0.4">
      <c r="C146" s="33"/>
    </row>
    <row r="147" spans="3:5" x14ac:dyDescent="0.4">
      <c r="C147" s="35"/>
    </row>
    <row r="148" spans="3:5" x14ac:dyDescent="0.4">
      <c r="C148" s="33"/>
    </row>
  </sheetData>
  <mergeCells count="160">
    <mergeCell ref="A54:B54"/>
    <mergeCell ref="A55:B55"/>
    <mergeCell ref="A75:B75"/>
    <mergeCell ref="A76:B76"/>
    <mergeCell ref="A96:B96"/>
    <mergeCell ref="A97:B97"/>
    <mergeCell ref="A114:B114"/>
    <mergeCell ref="A52:B52"/>
    <mergeCell ref="A53:B53"/>
    <mergeCell ref="A73:B73"/>
    <mergeCell ref="A74:B74"/>
    <mergeCell ref="A94:B94"/>
    <mergeCell ref="A95:B95"/>
    <mergeCell ref="A63:B63"/>
    <mergeCell ref="A64:B64"/>
    <mergeCell ref="A65:B65"/>
    <mergeCell ref="A66:B66"/>
    <mergeCell ref="A67:B67"/>
    <mergeCell ref="A68:B68"/>
    <mergeCell ref="A57:B57"/>
    <mergeCell ref="A58:B58"/>
    <mergeCell ref="A59:B59"/>
    <mergeCell ref="A60:B60"/>
    <mergeCell ref="A61:B61"/>
    <mergeCell ref="A4:D4"/>
    <mergeCell ref="E4:I4"/>
    <mergeCell ref="J4:L4"/>
    <mergeCell ref="A5:D6"/>
    <mergeCell ref="E5:I6"/>
    <mergeCell ref="J5:K5"/>
    <mergeCell ref="J6:K6"/>
    <mergeCell ref="A12:B16"/>
    <mergeCell ref="C12:F12"/>
    <mergeCell ref="G12:I12"/>
    <mergeCell ref="J12:K13"/>
    <mergeCell ref="J8:L8"/>
    <mergeCell ref="B9:D9"/>
    <mergeCell ref="E9:H9"/>
    <mergeCell ref="J9:L9"/>
    <mergeCell ref="C13:D13"/>
    <mergeCell ref="E13:F13"/>
    <mergeCell ref="G13:H13"/>
    <mergeCell ref="I13:I16"/>
    <mergeCell ref="J14:J16"/>
    <mergeCell ref="K14:K16"/>
    <mergeCell ref="A17:B17"/>
    <mergeCell ref="A18:B18"/>
    <mergeCell ref="A19:B19"/>
    <mergeCell ref="A20:B20"/>
    <mergeCell ref="A21:B21"/>
    <mergeCell ref="A22:B22"/>
    <mergeCell ref="L12:L16"/>
    <mergeCell ref="A2:A3"/>
    <mergeCell ref="B2:B3"/>
    <mergeCell ref="C2:G3"/>
    <mergeCell ref="H2:I3"/>
    <mergeCell ref="J2:L2"/>
    <mergeCell ref="J3:L3"/>
    <mergeCell ref="B10:D11"/>
    <mergeCell ref="E10:H11"/>
    <mergeCell ref="I10:I11"/>
    <mergeCell ref="J10:K10"/>
    <mergeCell ref="J11:K11"/>
    <mergeCell ref="A7:A11"/>
    <mergeCell ref="B7:D7"/>
    <mergeCell ref="E7:I7"/>
    <mergeCell ref="J7:L7"/>
    <mergeCell ref="B8:D8"/>
    <mergeCell ref="E8:I8"/>
    <mergeCell ref="A29:B29"/>
    <mergeCell ref="A30:B30"/>
    <mergeCell ref="A36:B36"/>
    <mergeCell ref="A33:B33"/>
    <mergeCell ref="A34:B34"/>
    <mergeCell ref="A37:B37"/>
    <mergeCell ref="A38:B38"/>
    <mergeCell ref="A39:B39"/>
    <mergeCell ref="A23:B23"/>
    <mergeCell ref="A24:B24"/>
    <mergeCell ref="A25:B25"/>
    <mergeCell ref="A26:B26"/>
    <mergeCell ref="A27:B27"/>
    <mergeCell ref="A28:B28"/>
    <mergeCell ref="A31:B31"/>
    <mergeCell ref="A32:B32"/>
    <mergeCell ref="A46:B46"/>
    <mergeCell ref="A47:B47"/>
    <mergeCell ref="A48:B48"/>
    <mergeCell ref="A49:B49"/>
    <mergeCell ref="A50:B50"/>
    <mergeCell ref="A51:B51"/>
    <mergeCell ref="A40:B40"/>
    <mergeCell ref="A41:B41"/>
    <mergeCell ref="A42:B42"/>
    <mergeCell ref="A43:B43"/>
    <mergeCell ref="A44:B44"/>
    <mergeCell ref="A45:B45"/>
    <mergeCell ref="A62:B62"/>
    <mergeCell ref="A80:B80"/>
    <mergeCell ref="A81:B81"/>
    <mergeCell ref="A82:B82"/>
    <mergeCell ref="A83:B83"/>
    <mergeCell ref="A84:B84"/>
    <mergeCell ref="A85:B85"/>
    <mergeCell ref="A69:B69"/>
    <mergeCell ref="A70:B70"/>
    <mergeCell ref="A71:B71"/>
    <mergeCell ref="A72:B72"/>
    <mergeCell ref="A78:B78"/>
    <mergeCell ref="A79:B79"/>
    <mergeCell ref="A92:B92"/>
    <mergeCell ref="A93:B93"/>
    <mergeCell ref="A99:B99"/>
    <mergeCell ref="A100:B100"/>
    <mergeCell ref="A101:B101"/>
    <mergeCell ref="A102:B102"/>
    <mergeCell ref="A86:B86"/>
    <mergeCell ref="A87:B87"/>
    <mergeCell ref="A88:B88"/>
    <mergeCell ref="A89:B89"/>
    <mergeCell ref="A90:B90"/>
    <mergeCell ref="A91:B91"/>
    <mergeCell ref="A112:B112"/>
    <mergeCell ref="A113:B113"/>
    <mergeCell ref="A120:B120"/>
    <mergeCell ref="A103:B103"/>
    <mergeCell ref="A104:B104"/>
    <mergeCell ref="A105:B105"/>
    <mergeCell ref="A106:B106"/>
    <mergeCell ref="A107:B107"/>
    <mergeCell ref="A108:B108"/>
    <mergeCell ref="A115:B115"/>
    <mergeCell ref="A116:B116"/>
    <mergeCell ref="A117:B117"/>
    <mergeCell ref="A118:B118"/>
    <mergeCell ref="A119:B119"/>
    <mergeCell ref="A133:B133"/>
    <mergeCell ref="A134:B134"/>
    <mergeCell ref="A135:B135"/>
    <mergeCell ref="A136:B136"/>
    <mergeCell ref="A138:C138"/>
    <mergeCell ref="A35:B35"/>
    <mergeCell ref="A56:B56"/>
    <mergeCell ref="A77:B77"/>
    <mergeCell ref="A98:B98"/>
    <mergeCell ref="A127:B127"/>
    <mergeCell ref="A128:B128"/>
    <mergeCell ref="A129:B129"/>
    <mergeCell ref="A130:B130"/>
    <mergeCell ref="A131:B131"/>
    <mergeCell ref="A132:B132"/>
    <mergeCell ref="A121:B121"/>
    <mergeCell ref="A122:B122"/>
    <mergeCell ref="A123:B123"/>
    <mergeCell ref="A124:B124"/>
    <mergeCell ref="A125:B125"/>
    <mergeCell ref="A126:B126"/>
    <mergeCell ref="A109:B109"/>
    <mergeCell ref="A110:B110"/>
    <mergeCell ref="A111:B111"/>
  </mergeCells>
  <pageMargins left="0.25" right="0.25" top="0.75" bottom="0.75" header="0.3" footer="0.3"/>
  <pageSetup paperSize="5" scale="87" fitToHeight="0" orientation="landscape" horizontalDpi="1200" verticalDpi="1200" r:id="rId1"/>
  <headerFooter>
    <oddHeader>&amp;RPAGE &amp;P OF PAGES &amp;N</oddHeader>
    <oddFooter>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14</vt:i4>
      </vt:variant>
    </vt:vector>
  </HeadingPairs>
  <TitlesOfParts>
    <vt:vector size="30" baseType="lpstr">
      <vt:lpstr>CONTRACT TOTAL</vt:lpstr>
      <vt:lpstr>Task 1-1_FINAL</vt:lpstr>
      <vt:lpstr>Task 1-2_FINAL</vt:lpstr>
      <vt:lpstr>Task 1-3</vt:lpstr>
      <vt:lpstr>Task 2-1_FINAL</vt:lpstr>
      <vt:lpstr>Task 2-2_FINAL</vt:lpstr>
      <vt:lpstr>Task 2-3_FINAL</vt:lpstr>
      <vt:lpstr>Task 2-4_FINAL</vt:lpstr>
      <vt:lpstr>Task 2-5_FINAL</vt:lpstr>
      <vt:lpstr>Task 3-1_FINAL</vt:lpstr>
      <vt:lpstr>Task 3-2_FINAL</vt:lpstr>
      <vt:lpstr>Task 3-3_FINAL</vt:lpstr>
      <vt:lpstr>Task 3-4_FINAL</vt:lpstr>
      <vt:lpstr>Task 3-5</vt:lpstr>
      <vt:lpstr>TEMPLATE TO</vt:lpstr>
      <vt:lpstr>Variance</vt:lpstr>
      <vt:lpstr>'CONTRACT TOTAL'!Print_Area</vt:lpstr>
      <vt:lpstr>'Task 1-1_FINAL'!Print_Area</vt:lpstr>
      <vt:lpstr>'Task 1-2_FINAL'!Print_Area</vt:lpstr>
      <vt:lpstr>'Task 1-3'!Print_Area</vt:lpstr>
      <vt:lpstr>'Task 2-1_FINAL'!Print_Area</vt:lpstr>
      <vt:lpstr>'Task 2-2_FINAL'!Print_Area</vt:lpstr>
      <vt:lpstr>'Task 2-3_FINAL'!Print_Area</vt:lpstr>
      <vt:lpstr>'Task 2-4_FINAL'!Print_Area</vt:lpstr>
      <vt:lpstr>'Task 2-5_FINAL'!Print_Area</vt:lpstr>
      <vt:lpstr>'Task 3-1_FINAL'!Print_Area</vt:lpstr>
      <vt:lpstr>'Task 3-2_FINAL'!Print_Area</vt:lpstr>
      <vt:lpstr>'Task 3-3_FINAL'!Print_Area</vt:lpstr>
      <vt:lpstr>'Task 3-4_FINAL'!Print_Area</vt:lpstr>
      <vt:lpstr>'Task 3-5'!Print_Area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Microsoft Word - N_PG_9501_002D_.doc</dc:title>
  <dc:creator>jbetts</dc:creator>
  <cp:lastModifiedBy>Campbell, Melissa</cp:lastModifiedBy>
  <cp:lastPrinted>2022-09-16T21:55:36Z</cp:lastPrinted>
  <dcterms:created xsi:type="dcterms:W3CDTF">2020-01-27T11:10:45Z</dcterms:created>
  <dcterms:modified xsi:type="dcterms:W3CDTF">2023-03-15T16:29:17Z</dcterms:modified>
</cp:coreProperties>
</file>