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updateLinks="never" codeName="ThisWorkbook" defaultThemeVersion="124226"/>
  <mc:AlternateContent xmlns:mc="http://schemas.openxmlformats.org/markup-compatibility/2006">
    <mc:Choice Requires="x15">
      <x15ac:absPath xmlns:x15ac="http://schemas.microsoft.com/office/spreadsheetml/2010/11/ac" url="C:\Users\jilcoron\Desktop\Money Moves\"/>
    </mc:Choice>
  </mc:AlternateContent>
  <xr:revisionPtr revIDLastSave="0" documentId="8_{97F0B8D7-07B8-4121-9C83-641788735556}" xr6:coauthVersionLast="47" xr6:coauthVersionMax="47" xr10:uidLastSave="{00000000-0000-0000-0000-000000000000}"/>
  <bookViews>
    <workbookView xWindow="28680" yWindow="-120" windowWidth="29040" windowHeight="15840" tabRatio="961" firstSheet="1" activeTab="1" xr2:uid="{00000000-000D-0000-FFFF-FFFF00000000}"/>
  </bookViews>
  <sheets>
    <sheet name="Instructions" sheetId="27" state="hidden" r:id="rId1"/>
    <sheet name="Info Sheet" sheetId="1" r:id="rId2"/>
    <sheet name="Subs" sheetId="5" r:id="rId3"/>
    <sheet name="Setup E-mails" sheetId="6" r:id="rId4"/>
    <sheet name="Mod E-mails" sheetId="26" r:id="rId5"/>
    <sheet name="Master Budget" sheetId="16" r:id="rId6"/>
    <sheet name="Sub 1 Budget" sheetId="18" r:id="rId7"/>
    <sheet name="Sub 2 Budget" sheetId="19" r:id="rId8"/>
    <sheet name="Sub 3 Budget" sheetId="20" r:id="rId9"/>
    <sheet name="Rev" sheetId="15" state="hidden" r:id="rId10"/>
    <sheet name="Obj" sheetId="17" state="hidden" r:id="rId11"/>
    <sheet name="Resid BRS Entry" sheetId="23" state="hidden" r:id="rId12"/>
  </sheets>
  <externalReferences>
    <externalReference r:id="rId13"/>
  </externalReferences>
  <definedNames>
    <definedName name="Account_01">Subs!$I$4</definedName>
    <definedName name="Account_01.1">Subs!$I$6</definedName>
    <definedName name="Account_02">Subs!$I$9</definedName>
    <definedName name="Account_02.1">Subs!$I$11</definedName>
    <definedName name="Account_03">Subs!$I$14</definedName>
    <definedName name="Account_03.1">Subs!$I$16</definedName>
    <definedName name="Agency_01">Subs!$G$4</definedName>
    <definedName name="Agency_02">Subs!$G$9</definedName>
    <definedName name="Agency_03">Subs!$G$14</definedName>
    <definedName name="Agency_Contact">'Info Sheet'!$D$6</definedName>
    <definedName name="Amount_01">Subs!$I$3</definedName>
    <definedName name="Amount_01.1" localSheetId="0">Subs!$I$5</definedName>
    <definedName name="Amount_01.1">Subs!$I$5</definedName>
    <definedName name="Amount_02">Subs!$I$8</definedName>
    <definedName name="Amount_02.1" localSheetId="0">Subs!$I$10</definedName>
    <definedName name="Amount_02.1">Subs!$I$10</definedName>
    <definedName name="Amount_03">Subs!$I$13</definedName>
    <definedName name="Amount_03.1" localSheetId="0">Subs!$I$15</definedName>
    <definedName name="Amount_03.1">Subs!$I$15</definedName>
    <definedName name="Amount_1" localSheetId="0">Subs!$B$5</definedName>
    <definedName name="Amount_1">Subs!$B$5</definedName>
    <definedName name="Amount_2" localSheetId="0">Subs!$B$12</definedName>
    <definedName name="Amount_2">Subs!$B$12</definedName>
    <definedName name="Amount_3" localSheetId="0">Subs!$B$19</definedName>
    <definedName name="Amount_3">Subs!$B$19</definedName>
    <definedName name="Award">'Info Sheet'!$B$24</definedName>
    <definedName name="Award_Amnt" localSheetId="0">'Info Sheet'!$B$30</definedName>
    <definedName name="Award_Amnt">'Info Sheet'!$B$30</definedName>
    <definedName name="Award_Amount" localSheetId="0">'Info Sheet'!$B$15</definedName>
    <definedName name="Award_Amount">'Info Sheet'!$B$15</definedName>
    <definedName name="Budget_Period" localSheetId="0">'Info Sheet'!$D$16</definedName>
    <definedName name="Budget_Period">'Info Sheet'!$D$16</definedName>
    <definedName name="Cayuse" localSheetId="0">'Info Sheet'!$B$18</definedName>
    <definedName name="Cayuse">'Info Sheet'!$B$18</definedName>
    <definedName name="CFDA">'Info Sheet'!$D$19</definedName>
    <definedName name="Chart">'Info Sheet'!$D$20</definedName>
    <definedName name="Chart_Lists" localSheetId="0">#REF!</definedName>
    <definedName name="Chart_Lists">#REF!</definedName>
    <definedName name="College_Department_Center">'Info Sheet'!$B$7</definedName>
    <definedName name="Cost_Share_Types" localSheetId="0">#REF!</definedName>
    <definedName name="Cost_Share_Types">#REF!</definedName>
    <definedName name="Current_Budget_Amount">'Info Sheet'!$D$14</definedName>
    <definedName name="Current_Obligated_Amount" localSheetId="0">'Info Sheet'!$D$14</definedName>
    <definedName name="Current_Obligated_Amount">'Info Sheet'!$D$14</definedName>
    <definedName name="Dept_18F" localSheetId="0">#REF!</definedName>
    <definedName name="Dept_18F">#REF!</definedName>
    <definedName name="Dept_Admin_Bus_Mngr">'Info Sheet'!$B$6</definedName>
    <definedName name="Dept_Xfer_Master">#REF!</definedName>
    <definedName name="Dept_Xfer_Sub1">#REF!</definedName>
    <definedName name="Dept_Xfer_Sub2">#REF!</definedName>
    <definedName name="Dept_Xfer_Sub3">#REF!</definedName>
    <definedName name="DeptXfer_Test">#REF!</definedName>
    <definedName name="EPS_01">Subs!$G$5</definedName>
    <definedName name="EPS_02">Subs!$G$10</definedName>
    <definedName name="EPS_03">Subs!$G$15</definedName>
    <definedName name="F_A_Rate" localSheetId="0">'Info Sheet'!$D$18</definedName>
    <definedName name="F_A_Rate">'Info Sheet'!$D$18</definedName>
    <definedName name="F_A_Rate_1" localSheetId="0">Subs!$B$7</definedName>
    <definedName name="F_A_Rate_1">Subs!$B$7</definedName>
    <definedName name="F_A_Rate_2" localSheetId="0">Subs!$B$14</definedName>
    <definedName name="F_A_Rate_2">Subs!$B$14</definedName>
    <definedName name="F_A_Rate_3" localSheetId="0">Subs!$B$21</definedName>
    <definedName name="F_A_Rate_3">Subs!$B$21</definedName>
    <definedName name="FA_Adjust_Master">#REF!</definedName>
    <definedName name="FA_Adjust_Sub1">#REF!</definedName>
    <definedName name="FA_Adjust_Sub2">#REF!</definedName>
    <definedName name="FA_Adjust_Sub3">#REF!</definedName>
    <definedName name="FA_Comp_Adjust_Master">#REF!</definedName>
    <definedName name="FA_Comp_Adjust_Sub_1">#REF!</definedName>
    <definedName name="FA_Comp_Adjust_Sub_2">#REF!</definedName>
    <definedName name="FA_Comp_Adjust_Sub_3">#REF!</definedName>
    <definedName name="FA_Recoup_Master">#REF!</definedName>
    <definedName name="FA_Recoup_Sub1">#REF!</definedName>
    <definedName name="FA_Recoup_Sub2">#REF!</definedName>
    <definedName name="FA_Recoup_Sub3">#REF!</definedName>
    <definedName name="FAIN">'Info Sheet'!$B$19</definedName>
    <definedName name="Federal_Sources" localSheetId="0">#REF!</definedName>
    <definedName name="Federal_Sources">#REF!</definedName>
    <definedName name="FFATA_Reporting">'Info Sheet'!$B$26</definedName>
    <definedName name="FI071_Exp_Master">#REF!</definedName>
    <definedName name="FI071_Exp_Sub1">#REF!</definedName>
    <definedName name="FI071_Exp_Sub2">#REF!</definedName>
    <definedName name="FI071_Exp_Sub3">#REF!</definedName>
    <definedName name="FI071_Rev_Master">#REF!</definedName>
    <definedName name="FI071_Rev_Sub1">#REF!</definedName>
    <definedName name="FI071_Rev_Sub2">#REF!</definedName>
    <definedName name="FI071_Rev_Sub3">#REF!</definedName>
    <definedName name="Fianl_Inv_Return_Sub3">#REF!</definedName>
    <definedName name="Fina_Inv_return_Sub2">#REF!</definedName>
    <definedName name="Final_Inv_Return_Master">#REF!</definedName>
    <definedName name="Final_Inv_Return_Sub1">#REF!</definedName>
    <definedName name="Final_Report_Due_1">Subs!$B$9</definedName>
    <definedName name="Final_Report_Due_2">Subs!$B$16</definedName>
    <definedName name="Final_Report_Due_3">Subs!$B$23</definedName>
    <definedName name="Fund_ID" localSheetId="0">'Info Sheet'!$B$10</definedName>
    <definedName name="Fund_ID">'Info Sheet'!$B$10</definedName>
    <definedName name="Funding_Instrument" localSheetId="1">'Info Sheet'!$D$12</definedName>
    <definedName name="Funding_Instruments" localSheetId="0">#REF!</definedName>
    <definedName name="Funding_Instruments">#REF!</definedName>
    <definedName name="Funding_Source" localSheetId="1">'Info Sheet'!$B$21</definedName>
    <definedName name="Funding_Sources" localSheetId="0">#REF!</definedName>
    <definedName name="Funding_Sources">#REF!</definedName>
    <definedName name="Grant_ID" localSheetId="0">'Info Sheet'!$B$9</definedName>
    <definedName name="Grant_ID">'Info Sheet'!$B$9</definedName>
    <definedName name="Grant_Specialists" localSheetId="0">#REF!</definedName>
    <definedName name="Grant_Specialists">#REF!</definedName>
    <definedName name="Grantor" localSheetId="0">#REF!</definedName>
    <definedName name="Grantor">#REF!</definedName>
    <definedName name="Interest_Allocation" localSheetId="0">#REF!</definedName>
    <definedName name="Interest_Allocation">#REF!</definedName>
    <definedName name="Location" localSheetId="0">#REF!</definedName>
    <definedName name="Location">#REF!</definedName>
    <definedName name="Master_FOP" localSheetId="0">'Master Budget'!$F$7</definedName>
    <definedName name="Master_FOP">'Master Budget'!$F$7</definedName>
    <definedName name="Original_Federal_Sponsor" localSheetId="0">'Info Sheet'!$B$22</definedName>
    <definedName name="Original_Federal_Sponsor">'Info Sheet'!$B$22</definedName>
    <definedName name="ORS_Log" localSheetId="0">'Info Sheet'!$B$17</definedName>
    <definedName name="ORS_Log">'Info Sheet'!$B$17</definedName>
    <definedName name="Other_Categories">#REF!</definedName>
    <definedName name="PFB" localSheetId="0">'Info Sheet'!$D$32</definedName>
    <definedName name="PFB">'Info Sheet'!$D$32</definedName>
    <definedName name="PFB_Treatment" localSheetId="0">#REF!</definedName>
    <definedName name="PFB_Treatment">#REF!</definedName>
    <definedName name="PI_18F" localSheetId="0">#REF!</definedName>
    <definedName name="PI_18F">#REF!</definedName>
    <definedName name="PI_Name" localSheetId="0">'Info Sheet'!$B$4</definedName>
    <definedName name="PI_Name">'Info Sheet'!$B$4</definedName>
    <definedName name="PI_Name_1" localSheetId="0">Subs!$D$4</definedName>
    <definedName name="PI_Name_1">Subs!$D$4</definedName>
    <definedName name="PI_Name_2" localSheetId="0">Subs!$D$11</definedName>
    <definedName name="PI_Name_2">Subs!$D$11</definedName>
    <definedName name="PI_Name_3" localSheetId="0">Subs!$D$18</definedName>
    <definedName name="PI_Name_3">Subs!$D$18</definedName>
    <definedName name="PI_Org_1">Subs!$D$6</definedName>
    <definedName name="PI_Org_2">Subs!$D$13</definedName>
    <definedName name="PI_Org_3">Subs!$D$20</definedName>
    <definedName name="PI_Org_Code" localSheetId="0">'Info Sheet'!$B$11</definedName>
    <definedName name="PI_Org_Code">'Info Sheet'!$B$11</definedName>
    <definedName name="PI_R" localSheetId="0">'Info Sheet'!$B$5</definedName>
    <definedName name="PI_R">'Info Sheet'!$B$5</definedName>
    <definedName name="PI_R___1">Subs!$D$5</definedName>
    <definedName name="PI_R___2">Subs!$D$12</definedName>
    <definedName name="PI_R___3">Subs!$D$19</definedName>
    <definedName name="PI_Xfer_Master">#REF!</definedName>
    <definedName name="PI_Xfer_Sub1">#REF!</definedName>
    <definedName name="PI_Xfer_Sub2">#REF!</definedName>
    <definedName name="PI_Xfer_Sub3">#REF!</definedName>
    <definedName name="PIXfer_Test">#REF!</definedName>
    <definedName name="Predecessor_Fund" localSheetId="0">'Info Sheet'!$D$10</definedName>
    <definedName name="Predecessor_Fund">'Info Sheet'!$D$10</definedName>
    <definedName name="Predecessor_Fund_1">Subs!$D$8</definedName>
    <definedName name="Predecessor_Fund_2">Subs!$D$15</definedName>
    <definedName name="Predecessor_Fund_3">Subs!$D$22</definedName>
    <definedName name="Predecessor_Org" localSheetId="0">'Info Sheet'!$D$11</definedName>
    <definedName name="Predecessor_Org">'Info Sheet'!$D$11</definedName>
    <definedName name="Predecessor_Org_1">Subs!$D$7</definedName>
    <definedName name="Predecessor_Org_2">Subs!$D$14</definedName>
    <definedName name="Predecessor_Org_3">Subs!$D$21</definedName>
    <definedName name="Prime_Award">'Info Sheet'!$B$25</definedName>
    <definedName name="_xlnm.Print_Area" localSheetId="1">'Info Sheet'!$A$1:$D$46</definedName>
    <definedName name="_xlnm.Print_Area" localSheetId="5">'Master Budget'!$A$1:$G$45</definedName>
    <definedName name="_xlnm.Print_Area" localSheetId="11">'Resid BRS Entry'!$B$1:$I$22</definedName>
    <definedName name="_xlnm.Print_Area" localSheetId="6">'Sub 1 Budget'!$A$1:$G$52</definedName>
    <definedName name="_xlnm.Print_Area" localSheetId="7">'Sub 2 Budget'!$A$1:$G$52</definedName>
    <definedName name="_xlnm.Print_Area" localSheetId="8">'Sub 3 Budget'!$A$1:$G$52</definedName>
    <definedName name="Program" localSheetId="0">'Info Sheet'!$F$1</definedName>
    <definedName name="Program">'Info Sheet'!$F$1</definedName>
    <definedName name="Program_Code" localSheetId="1">'Info Sheet'!$B$12</definedName>
    <definedName name="Program_Codes" localSheetId="0">#REF!</definedName>
    <definedName name="Program_Codes">#REF!</definedName>
    <definedName name="Program_Income" localSheetId="0">'Info Sheet'!$D$36</definedName>
    <definedName name="Program_Income">'Info Sheet'!$D$36</definedName>
    <definedName name="Project_Manager" localSheetId="1">'Info Sheet'!$D$4</definedName>
    <definedName name="Project_Managers" localSheetId="0">#REF!</definedName>
    <definedName name="Project_Managers">#REF!</definedName>
    <definedName name="Project_Period" localSheetId="0">'Info Sheet'!$B$16</definedName>
    <definedName name="Project_Period">'Info Sheet'!$B$16</definedName>
    <definedName name="Project_Period_01">Subs!$G$7</definedName>
    <definedName name="Project_Period_02">Subs!$G$12</definedName>
    <definedName name="Project_Period_03">Subs!$G$17</definedName>
    <definedName name="Project_Period_1" localSheetId="0">Subs!$B$8</definedName>
    <definedName name="Project_Period_1">Subs!$B$8</definedName>
    <definedName name="Project_Period_2" localSheetId="0">Subs!$B$15</definedName>
    <definedName name="Project_Period_2">Subs!$B$15</definedName>
    <definedName name="Project_Period_3" localSheetId="0">Subs!$B$22</definedName>
    <definedName name="Project_Period_3">Subs!$B$22</definedName>
    <definedName name="Project_Title" localSheetId="0">'Info Sheet'!$B$13</definedName>
    <definedName name="Project_Title">'Info Sheet'!$B$13</definedName>
    <definedName name="Proposal_Amnt" localSheetId="0">'Info Sheet'!$B$29</definedName>
    <definedName name="Proposal_Amnt">'Info Sheet'!$B$29</definedName>
    <definedName name="Regulatory_Guidance" localSheetId="1">'Info Sheet'!$B$20</definedName>
    <definedName name="Regulatory_Guidance_1">Subs!$D$9</definedName>
    <definedName name="Regulatory_Guidance_2">Subs!$D$16</definedName>
    <definedName name="Regulatory_Guidance_3">Subs!$D$23</definedName>
    <definedName name="Regulatory_Guidances" localSheetId="0">#REF!</definedName>
    <definedName name="Regulatory_Guidances">#REF!</definedName>
    <definedName name="Residual_Approvals" localSheetId="0">#REF!</definedName>
    <definedName name="Residual_Approvals">#REF!</definedName>
    <definedName name="Residual_Options">#REF!</definedName>
    <definedName name="Risk_Assessment_01">Subs!$G$6</definedName>
    <definedName name="Risk_Assessment_02">Subs!$G$11</definedName>
    <definedName name="Risk_Assessment_03">Subs!$G$16</definedName>
    <definedName name="Risk_Assessments">#REF!</definedName>
    <definedName name="Setup_Types" localSheetId="0">#REF!</definedName>
    <definedName name="Setup_Types">#REF!</definedName>
    <definedName name="Specialist" localSheetId="1">'Info Sheet'!$D$5</definedName>
    <definedName name="Sponsor_Name" localSheetId="0">'Info Sheet'!$B$23</definedName>
    <definedName name="Sponsor_Name">'Info Sheet'!$B$23</definedName>
    <definedName name="Subaward___01">Subs!$G$3</definedName>
    <definedName name="Subaward___02">Subs!$G$8</definedName>
    <definedName name="Subaward___03">Subs!$G$13</definedName>
    <definedName name="Subcontract_Total_01" localSheetId="0">Subs!$I$7</definedName>
    <definedName name="Subcontract_Total_01">Subs!$I$7</definedName>
    <definedName name="Subcontract_Total_02" localSheetId="0">Subs!$I$12</definedName>
    <definedName name="Subcontract_Total_02">Subs!$I$12</definedName>
    <definedName name="Subcontract_Total_03" localSheetId="0">Subs!$I$17</definedName>
    <definedName name="Subcontract_Total_03">Subs!$I$17</definedName>
    <definedName name="SubFOP_1" localSheetId="0">Subs!$B$4</definedName>
    <definedName name="SubFOP_1">Subs!$B$4</definedName>
    <definedName name="SubFOP_1_Title" localSheetId="0">Subs!$B$3</definedName>
    <definedName name="SubFOP_1_Title">Subs!$B$3</definedName>
    <definedName name="SubFOP_2" localSheetId="0">Subs!$B$11</definedName>
    <definedName name="SubFOP_2">Subs!$B$11</definedName>
    <definedName name="SubFOP_2_Title" localSheetId="0">Subs!$B$10</definedName>
    <definedName name="SubFOP_2_Title">Subs!$B$10</definedName>
    <definedName name="SubFOP_3" localSheetId="0">Subs!$B$18</definedName>
    <definedName name="SubFOP_3">Subs!$B$18</definedName>
    <definedName name="SubFOP_3_Title" localSheetId="0">Subs!$B$17</definedName>
    <definedName name="SubFOP_3_Title">Subs!$B$17</definedName>
    <definedName name="SubFOPs?" localSheetId="0">'Info Sheet'!$D$9</definedName>
    <definedName name="SubFOPs?">'Info Sheet'!$D$9</definedName>
    <definedName name="Subs" localSheetId="0">#REF!</definedName>
    <definedName name="Subs">#REF!</definedName>
    <definedName name="T_Code" localSheetId="0">'Info Sheet'!$D$17</definedName>
    <definedName name="T_Code">'Info Sheet'!$D$17</definedName>
    <definedName name="T_Code_1" localSheetId="0">Subs!$B$6</definedName>
    <definedName name="T_Code_1">Subs!$B$6</definedName>
    <definedName name="T_Code_2" localSheetId="0">Subs!$B$13</definedName>
    <definedName name="T_Code_2">Subs!$B$13</definedName>
    <definedName name="T_Code_3" localSheetId="0">Subs!$B$20</definedName>
    <definedName name="T_Code_3">Subs!$B$20</definedName>
    <definedName name="THECB_Special_Interest_Categories">#REF!</definedName>
    <definedName name="Ttl_Exp_Master">#REF!</definedName>
    <definedName name="Ttl_Exp_Sub1">#REF!</definedName>
    <definedName name="Ttl_Exp_Sub2">#REF!</definedName>
    <definedName name="Ttl_Exp_Sub3">#REF!</definedName>
    <definedName name="TTl_Red_Master">#REF!</definedName>
    <definedName name="Ttl_Red_Sub1">#REF!</definedName>
    <definedName name="Ttl_Red_Sub2">#REF!</definedName>
    <definedName name="Ttl_Red_Sub3">#REF!</definedName>
    <definedName name="Ttl_Rev_Master">#REF!</definedName>
    <definedName name="Ttl_Rev_Sub1">#REF!</definedName>
    <definedName name="Ttl_Rev_Sub2">#REF!</definedName>
    <definedName name="Ttl_Rev_Sub3">#REF!</definedName>
    <definedName name="Types" localSheetId="0">#REF!</definedName>
    <definedName name="Types">#REF!</definedName>
    <definedName name="Write_Off_Master" localSheetId="0">#REF!</definedName>
    <definedName name="Write_Off_Master">#REF!</definedName>
    <definedName name="Write_Off_Sub1" localSheetId="0">#REF!</definedName>
    <definedName name="Write_Off_Sub1">#REF!</definedName>
    <definedName name="Write_Off_Sub2" localSheetId="0">#REF!</definedName>
    <definedName name="Write_Off_Sub2">#REF!</definedName>
    <definedName name="Write_Off_Sub3" localSheetId="0">#REF!</definedName>
    <definedName name="Write_Off_Sub3">#REF!</definedName>
    <definedName name="WriteOff_Master">'[1]211666 Cls'!$H$18</definedName>
    <definedName name="Yes_No_N_A" localSheetId="0">#REF!</definedName>
    <definedName name="Yes_No_N_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7" i="16" l="1"/>
  <c r="B36" i="16"/>
  <c r="B35" i="16"/>
  <c r="B34" i="16"/>
  <c r="B33" i="16"/>
  <c r="B32" i="16"/>
  <c r="B31" i="16"/>
  <c r="B30" i="16"/>
  <c r="B29" i="16"/>
  <c r="B28" i="16"/>
  <c r="B27" i="16"/>
  <c r="B26" i="16"/>
  <c r="B25" i="16"/>
  <c r="B24" i="16"/>
  <c r="B23" i="16"/>
  <c r="B22" i="16"/>
  <c r="B21" i="16"/>
  <c r="B8" i="26"/>
  <c r="B13" i="6"/>
  <c r="B9" i="6"/>
  <c r="B8" i="6"/>
  <c r="K24" i="20"/>
  <c r="K26" i="20" s="1"/>
  <c r="K24" i="19"/>
  <c r="G21" i="16"/>
  <c r="G22" i="16"/>
  <c r="G23" i="16"/>
  <c r="G24" i="16"/>
  <c r="G25" i="16"/>
  <c r="G26" i="16"/>
  <c r="G27" i="16"/>
  <c r="G28" i="16"/>
  <c r="G29" i="16"/>
  <c r="G30" i="16"/>
  <c r="G31" i="16"/>
  <c r="G32" i="16"/>
  <c r="G33" i="16"/>
  <c r="G34" i="16"/>
  <c r="G35" i="16"/>
  <c r="G36" i="16"/>
  <c r="G37" i="16"/>
  <c r="G16" i="18"/>
  <c r="G17" i="18"/>
  <c r="G18" i="18"/>
  <c r="G19" i="18"/>
  <c r="G20" i="18"/>
  <c r="G21" i="18"/>
  <c r="G22" i="18"/>
  <c r="G23" i="18"/>
  <c r="G24" i="18"/>
  <c r="G25" i="18"/>
  <c r="G26" i="18"/>
  <c r="G27" i="18"/>
  <c r="G28" i="18"/>
  <c r="G29" i="18"/>
  <c r="G30" i="18"/>
  <c r="G31" i="18"/>
  <c r="G32" i="18"/>
  <c r="G33" i="18"/>
  <c r="G34" i="18"/>
  <c r="G35" i="18"/>
  <c r="G36" i="18"/>
  <c r="G37" i="18"/>
  <c r="G38" i="18"/>
  <c r="G39" i="18"/>
  <c r="G40" i="18"/>
  <c r="G41" i="18"/>
  <c r="G42" i="18"/>
  <c r="G43" i="18"/>
  <c r="G44" i="18"/>
  <c r="K16" i="16"/>
  <c r="K18" i="16" s="1"/>
  <c r="I7" i="5"/>
  <c r="D50" i="5"/>
  <c r="D45" i="5"/>
  <c r="C45" i="5"/>
  <c r="B45" i="5"/>
  <c r="D40" i="5"/>
  <c r="D35" i="5"/>
  <c r="C35" i="5"/>
  <c r="B35" i="5"/>
  <c r="D30" i="5"/>
  <c r="B9" i="26"/>
  <c r="K32" i="16"/>
  <c r="K34" i="16" s="1"/>
  <c r="B28" i="26"/>
  <c r="B25" i="6"/>
  <c r="F7" i="20"/>
  <c r="B23" i="26"/>
  <c r="B21" i="6"/>
  <c r="F7" i="19"/>
  <c r="D6" i="20"/>
  <c r="D6" i="19"/>
  <c r="B39" i="26"/>
  <c r="B63" i="26"/>
  <c r="B40" i="26"/>
  <c r="B61" i="26"/>
  <c r="B60" i="26"/>
  <c r="B56" i="26"/>
  <c r="B55" i="26"/>
  <c r="B51" i="26"/>
  <c r="B50" i="26"/>
  <c r="B29" i="26"/>
  <c r="B24" i="26"/>
  <c r="B19" i="26"/>
  <c r="D6" i="18"/>
  <c r="B53" i="6"/>
  <c r="B49" i="6"/>
  <c r="B45" i="6"/>
  <c r="B55" i="6"/>
  <c r="B26" i="6"/>
  <c r="B22" i="6"/>
  <c r="B18" i="6"/>
  <c r="B28" i="6"/>
  <c r="B17" i="5"/>
  <c r="B9" i="20" s="1"/>
  <c r="D10" i="5"/>
  <c r="C10" i="5"/>
  <c r="B10" i="5"/>
  <c r="B9" i="19" s="1"/>
  <c r="D17" i="5"/>
  <c r="C17" i="5"/>
  <c r="B42" i="26"/>
  <c r="B37" i="6"/>
  <c r="B11" i="26"/>
  <c r="B10" i="6"/>
  <c r="D4" i="23"/>
  <c r="E4" i="23"/>
  <c r="C4" i="23"/>
  <c r="B4" i="23"/>
  <c r="H4" i="23" s="1"/>
  <c r="D5" i="23"/>
  <c r="E5" i="23"/>
  <c r="C5" i="23"/>
  <c r="B5" i="23"/>
  <c r="B35" i="6"/>
  <c r="C37" i="26"/>
  <c r="B41" i="26"/>
  <c r="A47" i="26"/>
  <c r="B30" i="26"/>
  <c r="B25" i="26"/>
  <c r="B59" i="26"/>
  <c r="B58" i="26"/>
  <c r="B54" i="26"/>
  <c r="B53" i="26"/>
  <c r="B49" i="26"/>
  <c r="B48" i="26"/>
  <c r="B45" i="26"/>
  <c r="B44" i="26"/>
  <c r="B43" i="26"/>
  <c r="B38" i="26"/>
  <c r="A36" i="26"/>
  <c r="A35" i="26"/>
  <c r="B27" i="26"/>
  <c r="B22" i="26"/>
  <c r="B17" i="26"/>
  <c r="A16" i="26"/>
  <c r="B14" i="26"/>
  <c r="B13" i="26"/>
  <c r="B12" i="26"/>
  <c r="C7" i="26"/>
  <c r="A6" i="26"/>
  <c r="B32" i="26"/>
  <c r="D22" i="5"/>
  <c r="D15" i="5"/>
  <c r="B52" i="6"/>
  <c r="B51" i="6"/>
  <c r="B48" i="6"/>
  <c r="B47" i="6"/>
  <c r="B44" i="6"/>
  <c r="B43" i="6"/>
  <c r="B38" i="6"/>
  <c r="B40" i="6"/>
  <c r="B39" i="6"/>
  <c r="B36" i="6"/>
  <c r="F1" i="1"/>
  <c r="B7" i="6" s="1"/>
  <c r="B33" i="6"/>
  <c r="C33" i="6"/>
  <c r="C7" i="6"/>
  <c r="B17" i="6"/>
  <c r="F7" i="18"/>
  <c r="B18" i="26"/>
  <c r="D6" i="16"/>
  <c r="B34" i="6"/>
  <c r="B24" i="6"/>
  <c r="B20" i="6"/>
  <c r="B16" i="6"/>
  <c r="B11" i="6"/>
  <c r="B46" i="20"/>
  <c r="D46" i="20"/>
  <c r="G12" i="20"/>
  <c r="K32" i="20" s="1"/>
  <c r="K34" i="20" s="1"/>
  <c r="B6" i="20"/>
  <c r="B46" i="19"/>
  <c r="D46" i="19"/>
  <c r="K19" i="19" s="1"/>
  <c r="G12" i="19"/>
  <c r="E12" i="19" s="1"/>
  <c r="K16" i="19" s="1"/>
  <c r="K18" i="19" s="1"/>
  <c r="B6" i="19"/>
  <c r="B6" i="18"/>
  <c r="B9" i="18"/>
  <c r="B46" i="18"/>
  <c r="D46" i="18"/>
  <c r="K27" i="18" s="1"/>
  <c r="G12" i="18"/>
  <c r="K32" i="18" s="1"/>
  <c r="K34" i="18" s="1"/>
  <c r="B6" i="16"/>
  <c r="B39" i="16"/>
  <c r="D39" i="16"/>
  <c r="K35" i="16" s="1"/>
  <c r="K24" i="16"/>
  <c r="K26" i="16" s="1"/>
  <c r="B10" i="26"/>
  <c r="B16" i="20"/>
  <c r="B17" i="20"/>
  <c r="B18" i="20"/>
  <c r="B19" i="20"/>
  <c r="B20" i="20"/>
  <c r="B21" i="20"/>
  <c r="B22" i="20"/>
  <c r="B23" i="20"/>
  <c r="B24" i="20"/>
  <c r="B25" i="20"/>
  <c r="B26" i="20"/>
  <c r="B27" i="20"/>
  <c r="B28" i="20"/>
  <c r="B29" i="20"/>
  <c r="B30" i="20"/>
  <c r="B31" i="20"/>
  <c r="B32" i="20"/>
  <c r="B33" i="20"/>
  <c r="B16" i="19"/>
  <c r="B17" i="19"/>
  <c r="B18" i="19"/>
  <c r="B19" i="19"/>
  <c r="B20" i="19"/>
  <c r="B21" i="19"/>
  <c r="B22" i="19"/>
  <c r="B23" i="19"/>
  <c r="B24" i="19"/>
  <c r="B25" i="19"/>
  <c r="B26" i="19"/>
  <c r="B27" i="19"/>
  <c r="B28" i="19"/>
  <c r="B29" i="19"/>
  <c r="B30" i="19"/>
  <c r="B31" i="19"/>
  <c r="B17" i="18"/>
  <c r="B18" i="18"/>
  <c r="B19" i="18"/>
  <c r="B12" i="6"/>
  <c r="A15" i="6"/>
  <c r="A31" i="6"/>
  <c r="A42" i="6"/>
  <c r="A32" i="6"/>
  <c r="G16" i="20"/>
  <c r="G17" i="20"/>
  <c r="G18" i="20"/>
  <c r="G19" i="20"/>
  <c r="K19" i="20"/>
  <c r="K35" i="19"/>
  <c r="K35" i="20"/>
  <c r="K27" i="20"/>
  <c r="F22" i="23"/>
  <c r="B12" i="20"/>
  <c r="B12" i="19"/>
  <c r="B12" i="18"/>
  <c r="B44" i="20"/>
  <c r="B43" i="20"/>
  <c r="B42" i="20"/>
  <c r="B41" i="20"/>
  <c r="B40" i="20"/>
  <c r="B39" i="20"/>
  <c r="B38" i="20"/>
  <c r="B37" i="20"/>
  <c r="B36" i="20"/>
  <c r="B35" i="20"/>
  <c r="B34" i="20"/>
  <c r="B15" i="20"/>
  <c r="B44" i="19"/>
  <c r="B43" i="19"/>
  <c r="B42" i="19"/>
  <c r="B41" i="19"/>
  <c r="B40" i="19"/>
  <c r="B39" i="19"/>
  <c r="B38" i="19"/>
  <c r="B37" i="19"/>
  <c r="B36" i="19"/>
  <c r="B35" i="19"/>
  <c r="B34" i="19"/>
  <c r="B33" i="19"/>
  <c r="B32" i="19"/>
  <c r="B15" i="19"/>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5" i="18"/>
  <c r="G20" i="20"/>
  <c r="G21" i="20"/>
  <c r="G22" i="20"/>
  <c r="G23" i="20"/>
  <c r="G24" i="20"/>
  <c r="G25" i="20"/>
  <c r="G26" i="20"/>
  <c r="G27" i="20"/>
  <c r="G28" i="20"/>
  <c r="G29" i="20"/>
  <c r="G30" i="20"/>
  <c r="G31" i="20"/>
  <c r="G32" i="20"/>
  <c r="G33" i="20"/>
  <c r="G34" i="20"/>
  <c r="G35" i="20"/>
  <c r="G36" i="20"/>
  <c r="G37" i="20"/>
  <c r="G38" i="20"/>
  <c r="G18" i="19"/>
  <c r="G19" i="19"/>
  <c r="G20" i="19"/>
  <c r="G21" i="19"/>
  <c r="G22" i="19"/>
  <c r="G23" i="19"/>
  <c r="G24" i="19"/>
  <c r="G25" i="19"/>
  <c r="G26" i="19"/>
  <c r="G27" i="19"/>
  <c r="G28" i="19"/>
  <c r="G29" i="19"/>
  <c r="G30" i="19"/>
  <c r="G31" i="19"/>
  <c r="G32" i="19"/>
  <c r="G33" i="19"/>
  <c r="G34" i="19"/>
  <c r="G35" i="19"/>
  <c r="G36" i="19"/>
  <c r="G37" i="19"/>
  <c r="G38" i="19"/>
  <c r="G44" i="20"/>
  <c r="G43" i="20"/>
  <c r="G42" i="20"/>
  <c r="G41" i="20"/>
  <c r="G40" i="20"/>
  <c r="G39" i="20"/>
  <c r="E14" i="20"/>
  <c r="G4" i="20"/>
  <c r="G44" i="19"/>
  <c r="G43" i="19"/>
  <c r="G42" i="19"/>
  <c r="G41" i="19"/>
  <c r="G40" i="19"/>
  <c r="G39" i="19"/>
  <c r="G17" i="19"/>
  <c r="G16" i="19"/>
  <c r="E14" i="19"/>
  <c r="G4" i="19"/>
  <c r="E14" i="18"/>
  <c r="G4" i="18"/>
  <c r="B9" i="16"/>
  <c r="K26" i="19"/>
  <c r="E14" i="16"/>
  <c r="A6" i="6"/>
  <c r="F38" i="16"/>
  <c r="G5" i="23"/>
  <c r="G4" i="23"/>
  <c r="G22" i="23" s="1"/>
  <c r="I12" i="5"/>
  <c r="I17" i="5"/>
  <c r="E38" i="16"/>
  <c r="B20" i="26"/>
  <c r="K24" i="18"/>
  <c r="K26" i="18"/>
  <c r="K28" i="18" s="1"/>
  <c r="K29" i="18" s="1"/>
  <c r="F15" i="18" s="1"/>
  <c r="F45" i="18" s="1"/>
  <c r="K16" i="18"/>
  <c r="K18" i="18" s="1"/>
  <c r="B37" i="26"/>
  <c r="K27" i="19" l="1"/>
  <c r="K28" i="19"/>
  <c r="K29" i="19" s="1"/>
  <c r="F15" i="19" s="1"/>
  <c r="F45" i="19" s="1"/>
  <c r="K19" i="16"/>
  <c r="K20" i="16" s="1"/>
  <c r="K21" i="16" s="1"/>
  <c r="K19" i="18"/>
  <c r="E12" i="20"/>
  <c r="K16" i="20" s="1"/>
  <c r="K18" i="20" s="1"/>
  <c r="K20" i="20" s="1"/>
  <c r="K27" i="16"/>
  <c r="K28" i="16" s="1"/>
  <c r="K29" i="16" s="1"/>
  <c r="G38" i="16"/>
  <c r="K20" i="18"/>
  <c r="K21" i="18"/>
  <c r="E15" i="18" s="1"/>
  <c r="K20" i="19"/>
  <c r="K21" i="19" s="1"/>
  <c r="E15" i="19" s="1"/>
  <c r="K36" i="20"/>
  <c r="K37" i="20" s="1"/>
  <c r="K28" i="20"/>
  <c r="K29" i="20" s="1"/>
  <c r="F15" i="20" s="1"/>
  <c r="F45" i="20" s="1"/>
  <c r="G23" i="23"/>
  <c r="F23" i="23" s="1"/>
  <c r="K36" i="16"/>
  <c r="K37" i="16" s="1"/>
  <c r="F7" i="16"/>
  <c r="H5" i="23"/>
  <c r="K35" i="18"/>
  <c r="K36" i="18" s="1"/>
  <c r="K37" i="18" s="1"/>
  <c r="B7" i="26"/>
  <c r="K32" i="19"/>
  <c r="K34" i="19" s="1"/>
  <c r="K21" i="20" l="1"/>
  <c r="E15" i="20" s="1"/>
  <c r="E45" i="20" s="1"/>
  <c r="K36" i="19"/>
  <c r="K37" i="19" s="1"/>
  <c r="E45" i="19"/>
  <c r="G15" i="19"/>
  <c r="G45" i="19" s="1"/>
  <c r="E45" i="18"/>
  <c r="G15" i="18"/>
  <c r="G45" i="18" s="1"/>
  <c r="G15" i="20" l="1"/>
  <c r="G45" i="20" s="1"/>
</calcChain>
</file>

<file path=xl/sharedStrings.xml><?xml version="1.0" encoding="utf-8"?>
<sst xmlns="http://schemas.openxmlformats.org/spreadsheetml/2006/main" count="717" uniqueCount="375">
  <si>
    <t>Texas Tech University</t>
  </si>
  <si>
    <t>Sponsored Project Setup Form</t>
  </si>
  <si>
    <t>Contacts</t>
  </si>
  <si>
    <t>FOP:</t>
  </si>
  <si>
    <t>Predecessor Fund:</t>
  </si>
  <si>
    <t>7B7</t>
  </si>
  <si>
    <t>7N7</t>
  </si>
  <si>
    <t>Other Information</t>
  </si>
  <si>
    <t>PI Name:</t>
  </si>
  <si>
    <t>Dept Admin/Bus Mngr:</t>
  </si>
  <si>
    <t>PI R #:</t>
  </si>
  <si>
    <t>College/Department/Center:</t>
  </si>
  <si>
    <t>Grant Specialist:</t>
  </si>
  <si>
    <t>Chart:</t>
  </si>
  <si>
    <t>Project Title:</t>
  </si>
  <si>
    <t>Current Obligated Amount:</t>
  </si>
  <si>
    <t>F&amp;A Rate:</t>
  </si>
  <si>
    <t>FAIN #:</t>
  </si>
  <si>
    <t>Funding Instrument:</t>
  </si>
  <si>
    <t>Project Period:</t>
  </si>
  <si>
    <t>Budget Period:</t>
  </si>
  <si>
    <t>T-Code:</t>
  </si>
  <si>
    <t>Funding Source:</t>
  </si>
  <si>
    <t>Original Federal Sponsor:</t>
  </si>
  <si>
    <t>Sponsor Name:</t>
  </si>
  <si>
    <t>Award #:</t>
  </si>
  <si>
    <t>PI Org Code:</t>
  </si>
  <si>
    <t>Program Code:</t>
  </si>
  <si>
    <t>Type:</t>
  </si>
  <si>
    <t>ORS Log #:</t>
  </si>
  <si>
    <t>Cayuse #:</t>
  </si>
  <si>
    <t>Award Closeout</t>
  </si>
  <si>
    <t>CFDA #:</t>
  </si>
  <si>
    <t>Prime Award #:</t>
  </si>
  <si>
    <t>FFATA Reporting:</t>
  </si>
  <si>
    <t>Agency Contact:</t>
  </si>
  <si>
    <t>Retention Requirement:</t>
  </si>
  <si>
    <t>Scholarships:</t>
  </si>
  <si>
    <t>Program Income:</t>
  </si>
  <si>
    <t>Capital Equipment:</t>
  </si>
  <si>
    <t>Travel Restrictions:</t>
  </si>
  <si>
    <t>Amount:</t>
  </si>
  <si>
    <t>SubFOP(s)</t>
  </si>
  <si>
    <t>Subcontracts</t>
  </si>
  <si>
    <t>EPS:</t>
  </si>
  <si>
    <t>Agency:</t>
  </si>
  <si>
    <t>Subaward #:</t>
  </si>
  <si>
    <t>Account:</t>
  </si>
  <si>
    <t>Subcontract Total:</t>
  </si>
  <si>
    <t>PI Org:</t>
  </si>
  <si>
    <t>Budget:</t>
  </si>
  <si>
    <t xml:space="preserve">ORS Log #: </t>
  </si>
  <si>
    <t>Hello, Dr. _____!</t>
  </si>
  <si>
    <t>SubFOP PI:</t>
  </si>
  <si>
    <t>Without Cost Share</t>
  </si>
  <si>
    <t>Cost Share Requirement:</t>
  </si>
  <si>
    <t>With Cost Share</t>
  </si>
  <si>
    <t>COA</t>
  </si>
  <si>
    <t>program list</t>
  </si>
  <si>
    <t>T</t>
  </si>
  <si>
    <t>PREPARED BY:</t>
  </si>
  <si>
    <t xml:space="preserve">FUND </t>
  </si>
  <si>
    <t>ORGN</t>
  </si>
  <si>
    <t>ACCOUNT</t>
  </si>
  <si>
    <t>PROGRAM</t>
  </si>
  <si>
    <r>
      <t xml:space="preserve">DESCRIPTION                                                                        </t>
    </r>
    <r>
      <rPr>
        <b/>
        <i/>
        <sz val="10"/>
        <rFont val="Arial"/>
        <family val="2"/>
      </rPr>
      <t>(35 Character Max.)</t>
    </r>
  </si>
  <si>
    <t>E10</t>
  </si>
  <si>
    <t>G10</t>
  </si>
  <si>
    <t>L10</t>
  </si>
  <si>
    <t>P10</t>
  </si>
  <si>
    <t>R10</t>
  </si>
  <si>
    <t>S10</t>
  </si>
  <si>
    <t>V10</t>
  </si>
  <si>
    <t>cl</t>
  </si>
  <si>
    <t>de</t>
  </si>
  <si>
    <t>en</t>
  </si>
  <si>
    <t>ip</t>
  </si>
  <si>
    <t>ln</t>
  </si>
  <si>
    <t>ng</t>
  </si>
  <si>
    <t>oi</t>
  </si>
  <si>
    <t>Office of Research Accounting
Budget Form</t>
  </si>
  <si>
    <t>DATE PREPARED:</t>
  </si>
  <si>
    <t>LOG #:</t>
  </si>
  <si>
    <t>TYPE:</t>
  </si>
  <si>
    <t>TITLE:</t>
  </si>
  <si>
    <t xml:space="preserve">Budget Pool </t>
  </si>
  <si>
    <t>Description</t>
  </si>
  <si>
    <t>Original/Current Budget</t>
  </si>
  <si>
    <t>Increase/(Decrease)</t>
  </si>
  <si>
    <t>Modified Budget</t>
  </si>
  <si>
    <t>5J0</t>
  </si>
  <si>
    <t>GC Grants and Contracts Budget Pool</t>
  </si>
  <si>
    <t>6A2</t>
  </si>
  <si>
    <t>SW Staff Salaries Budget Pool</t>
  </si>
  <si>
    <t>6A4</t>
  </si>
  <si>
    <t>SW Other Salaries Budget Pool</t>
  </si>
  <si>
    <t>6B4</t>
  </si>
  <si>
    <t>FB Payroll Related Cost Budget Pool</t>
  </si>
  <si>
    <t>Exempt Funds</t>
  </si>
  <si>
    <t>6Z0</t>
  </si>
  <si>
    <t>Base Funds</t>
  </si>
  <si>
    <t>7B0</t>
  </si>
  <si>
    <t>TV In State Travel Budget Pool</t>
  </si>
  <si>
    <t>F&amp;A Rate</t>
  </si>
  <si>
    <t>7B1</t>
  </si>
  <si>
    <t>TV Out of State Travel Budget Pool</t>
  </si>
  <si>
    <t>Funds to be budgeted</t>
  </si>
  <si>
    <t>7C0</t>
  </si>
  <si>
    <t>MS Materials/Supplies Budget Pool</t>
  </si>
  <si>
    <t>F&amp;A Amount</t>
  </si>
  <si>
    <t>7H0</t>
  </si>
  <si>
    <t>PR Print/Reproduction Budget Pool</t>
  </si>
  <si>
    <t>7N0</t>
  </si>
  <si>
    <t>OE Other Expenses Budget Pool</t>
  </si>
  <si>
    <t>7N2</t>
  </si>
  <si>
    <t>OE Awards/Prizes Budget Pool</t>
  </si>
  <si>
    <t>7P0</t>
  </si>
  <si>
    <t>SC Scholarships Budget Pool</t>
  </si>
  <si>
    <t>7P2</t>
  </si>
  <si>
    <t>SC Tuition Remission Local Bud Pool</t>
  </si>
  <si>
    <t>7Z6</t>
  </si>
  <si>
    <t>7U0</t>
  </si>
  <si>
    <t>AC Facilities and Admin Budget Pool</t>
  </si>
  <si>
    <t xml:space="preserve">TOTAL   </t>
  </si>
  <si>
    <t>Added Funds</t>
  </si>
  <si>
    <t>Rev Budget Pool Account</t>
  </si>
  <si>
    <t>Rev Budget Pool Account Description</t>
  </si>
  <si>
    <t>5A0</t>
  </si>
  <si>
    <t>5A1</t>
  </si>
  <si>
    <t>5B0</t>
  </si>
  <si>
    <t>5B1</t>
  </si>
  <si>
    <t>5C0</t>
  </si>
  <si>
    <t>5D0</t>
  </si>
  <si>
    <t>5D1</t>
  </si>
  <si>
    <t>5G0</t>
  </si>
  <si>
    <t>5G1</t>
  </si>
  <si>
    <t>5G2</t>
  </si>
  <si>
    <t>5E0</t>
  </si>
  <si>
    <t>5E1</t>
  </si>
  <si>
    <t>5E2</t>
  </si>
  <si>
    <t>5L0</t>
  </si>
  <si>
    <t>5N0</t>
  </si>
  <si>
    <t>5P0</t>
  </si>
  <si>
    <t>8A0</t>
  </si>
  <si>
    <t>8A1</t>
  </si>
  <si>
    <t>8A4</t>
  </si>
  <si>
    <t>8B0</t>
  </si>
  <si>
    <t>8C1</t>
  </si>
  <si>
    <t>8D0</t>
  </si>
  <si>
    <t>8D1</t>
  </si>
  <si>
    <t>8B1</t>
  </si>
  <si>
    <t>8C0</t>
  </si>
  <si>
    <t>5W0</t>
  </si>
  <si>
    <t>TF Tuition Budget Pool</t>
  </si>
  <si>
    <t>TF Fees Budget Pool</t>
  </si>
  <si>
    <t>TF Set Asides Contra Revenue</t>
  </si>
  <si>
    <t>TF Rebates Contra Revenue</t>
  </si>
  <si>
    <t>TF Scholarship Allowance</t>
  </si>
  <si>
    <t>SA Internal SS Aux Ent Budget Pool</t>
  </si>
  <si>
    <t>SA External SS Aux Ent Budget Pool</t>
  </si>
  <si>
    <t>SO Internal SS Other Budget Pool</t>
  </si>
  <si>
    <t>SO External SS Other Budget Pool</t>
  </si>
  <si>
    <t>SO Data Processing Budget Pool</t>
  </si>
  <si>
    <t>IV Interest Income Budget Pool</t>
  </si>
  <si>
    <t>IV Investment Income Budget Pool</t>
  </si>
  <si>
    <t>IV Endowment Income Budget Pool</t>
  </si>
  <si>
    <t>PG Private Gifts Budget Pool</t>
  </si>
  <si>
    <t>OR Other Revenues Budget Pool</t>
  </si>
  <si>
    <t>LR General Revenue Budget Pool</t>
  </si>
  <si>
    <t>DP Debt Proceeds Budget Pool</t>
  </si>
  <si>
    <t>TT Nonmand Transfer In Budget Pool</t>
  </si>
  <si>
    <t>8A2</t>
  </si>
  <si>
    <t xml:space="preserve">TT Mand Transfer Out Budget Pool </t>
  </si>
  <si>
    <t>8A3</t>
  </si>
  <si>
    <t>8A5</t>
  </si>
  <si>
    <t>8B2</t>
  </si>
  <si>
    <t>8B3</t>
  </si>
  <si>
    <t>8C2</t>
  </si>
  <si>
    <t>8C3</t>
  </si>
  <si>
    <t>8D2</t>
  </si>
  <si>
    <t>8D3</t>
  </si>
  <si>
    <t>TT Mand Transfer In Budget Pool</t>
  </si>
  <si>
    <t>TT Admin Svs Charge In Budget Pool</t>
  </si>
  <si>
    <t>TH Mand Transfer In Budget Pool</t>
  </si>
  <si>
    <t>TH Nonmand Transfer In Budget Pool</t>
  </si>
  <si>
    <t>TS Mand Transfer In Budget Pool</t>
  </si>
  <si>
    <t>TS Nonmand Transfer In Budget Pool</t>
  </si>
  <si>
    <t>TA Mand Transfer In Budget Pool</t>
  </si>
  <si>
    <t>TA Nonmand Transfer In Budget Pool</t>
  </si>
  <si>
    <t>Exp Budget Pool Account</t>
  </si>
  <si>
    <t>Exp Budget Pool Account Description</t>
  </si>
  <si>
    <t>6Z1</t>
  </si>
  <si>
    <t>6Z2</t>
  </si>
  <si>
    <t>Budget Code Unallocated Salary</t>
  </si>
  <si>
    <t>Budget Code Payroll Contingency</t>
  </si>
  <si>
    <t>6A1</t>
  </si>
  <si>
    <t>6A3</t>
  </si>
  <si>
    <t>6A5</t>
  </si>
  <si>
    <t>6A9</t>
  </si>
  <si>
    <t>7A0</t>
  </si>
  <si>
    <t>7A1</t>
  </si>
  <si>
    <t>7B2</t>
  </si>
  <si>
    <t>7B4</t>
  </si>
  <si>
    <t>7B5</t>
  </si>
  <si>
    <t>7B6</t>
  </si>
  <si>
    <t>7D0</t>
  </si>
  <si>
    <t>7E0</t>
  </si>
  <si>
    <t>7F0</t>
  </si>
  <si>
    <t>7F1</t>
  </si>
  <si>
    <t>7G0</t>
  </si>
  <si>
    <t>7J0</t>
  </si>
  <si>
    <t>7K0</t>
  </si>
  <si>
    <t>7L0</t>
  </si>
  <si>
    <t>7L1</t>
  </si>
  <si>
    <t>7M0</t>
  </si>
  <si>
    <t>7N1</t>
  </si>
  <si>
    <t>7N3</t>
  </si>
  <si>
    <t>7N4</t>
  </si>
  <si>
    <t>7N5</t>
  </si>
  <si>
    <t>7N6</t>
  </si>
  <si>
    <t>7N8</t>
  </si>
  <si>
    <t>7P1</t>
  </si>
  <si>
    <t>7S0</t>
  </si>
  <si>
    <t>7T0</t>
  </si>
  <si>
    <t>7X0</t>
  </si>
  <si>
    <t>8E0</t>
  </si>
  <si>
    <t>8F0</t>
  </si>
  <si>
    <t>8G0</t>
  </si>
  <si>
    <t>9A0</t>
  </si>
  <si>
    <t>9A1</t>
  </si>
  <si>
    <t>9B0</t>
  </si>
  <si>
    <t>Debt Proceeds</t>
  </si>
  <si>
    <t>Other Fund Additions</t>
  </si>
  <si>
    <t>Other Fund Deductions</t>
  </si>
  <si>
    <t>SW Faculty Salaries Budget Pool</t>
  </si>
  <si>
    <t>SW Special Augmentation Budget Pool</t>
  </si>
  <si>
    <t>SW Longevity Budget Pool</t>
  </si>
  <si>
    <t>SW Non Comp Object OTB Budget Pool</t>
  </si>
  <si>
    <t>PF Prof Fees and Svs Budget Pool</t>
  </si>
  <si>
    <t>PF Prof Fees/Svs Local Budget Pool</t>
  </si>
  <si>
    <t>TV Foreign Travel Budget Pool</t>
  </si>
  <si>
    <t>TV Apt/House Rental Budget Pool</t>
  </si>
  <si>
    <t>TV Prospective Employee Budget Pool</t>
  </si>
  <si>
    <t>TV Student Group Local Budget Pool</t>
  </si>
  <si>
    <t>TV Participant Local Budget Pool</t>
  </si>
  <si>
    <t>CU Comm and Utilities Budget Pool</t>
  </si>
  <si>
    <t>CS Cost of Goods Sold Budget Pool</t>
  </si>
  <si>
    <t>RM Repairs/Maintenance Budget Pool</t>
  </si>
  <si>
    <t>RM Repairs/Maint Other Budget Pool</t>
  </si>
  <si>
    <t>RL Rentals and Leases Budget Pool</t>
  </si>
  <si>
    <t>CO Capital Outlay Budget Pool</t>
  </si>
  <si>
    <t>IN Interest Budget Pool</t>
  </si>
  <si>
    <t>PL Principal Debt Svs Budget Pool</t>
  </si>
  <si>
    <t>PL Princ Other Local Budget Pool</t>
  </si>
  <si>
    <t>CJ Claims/Judgements Budget Pool</t>
  </si>
  <si>
    <t>OE Membership Dues Budget Pool</t>
  </si>
  <si>
    <t>OE Services Other Budget Pool</t>
  </si>
  <si>
    <t>OE Food/Entertainment Budget Pool</t>
  </si>
  <si>
    <t>OE Facilities and Admin Budget Pool</t>
  </si>
  <si>
    <t>OE Other Exp Local Budget Pool</t>
  </si>
  <si>
    <t>OE PT NonTX Agcy No IDC Budget Pool</t>
  </si>
  <si>
    <t>OE PT Non TX Agency IDC Budget Pool</t>
  </si>
  <si>
    <t>SC Other Schol Local Budget Pool</t>
  </si>
  <si>
    <t>PT State of TX No IDC Budget Pool</t>
  </si>
  <si>
    <t>PI State of TX IDC Budget Pool</t>
  </si>
  <si>
    <t>DE Depreciation/Amort Budget Pool</t>
  </si>
  <si>
    <t>7Z9</t>
  </si>
  <si>
    <t>Budget Code Unallocated Exp</t>
  </si>
  <si>
    <t>Budget Code Presence Control FB</t>
  </si>
  <si>
    <t>TT Nonmand Transfer Out Budget Pool</t>
  </si>
  <si>
    <t>TT Admin Svs Charge Out Budget Pool</t>
  </si>
  <si>
    <t>TH Mand Transfer Out Budget Pool</t>
  </si>
  <si>
    <t>TH Nonmand Transfer Out Budget Pool</t>
  </si>
  <si>
    <t>TS Mand Transfer Out Budget Pool</t>
  </si>
  <si>
    <t>TS Nonmand Transfer Out Budget Pool</t>
  </si>
  <si>
    <t>TA Mand Transfer Out Budget Pool</t>
  </si>
  <si>
    <t>TA Nonmand Transfer Out Budget Pool</t>
  </si>
  <si>
    <t>TL Legislative Transfers To TTUSA</t>
  </si>
  <si>
    <t>TO Transfer to Other State Agency</t>
  </si>
  <si>
    <t>TO Transfer from Other St Agency</t>
  </si>
  <si>
    <t>New</t>
  </si>
  <si>
    <t>Budget Revision:</t>
  </si>
  <si>
    <t>Grant ID:</t>
  </si>
  <si>
    <t>F&amp;A Calculations for Increase/(Decrease)</t>
  </si>
  <si>
    <t>F&amp;A Calculations for Original/Current Budget</t>
  </si>
  <si>
    <t>Total Funds</t>
  </si>
  <si>
    <t>F&amp;A Calculations for Modified Budget</t>
  </si>
  <si>
    <t>SubFOP 2:</t>
  </si>
  <si>
    <t>SubFOP 1:</t>
  </si>
  <si>
    <t>SubFOP 3:</t>
  </si>
  <si>
    <t>PI 18F</t>
  </si>
  <si>
    <t>Dept 18F</t>
  </si>
  <si>
    <t>FDP:</t>
  </si>
  <si>
    <t>SubFOP:</t>
  </si>
  <si>
    <t>SubFOP 1 Title:</t>
  </si>
  <si>
    <t>SubFOP 2 Title:</t>
  </si>
  <si>
    <t>SubFOP 3 Title:</t>
  </si>
  <si>
    <t>Regulatory Guidance:</t>
  </si>
  <si>
    <t>BRS Entry</t>
  </si>
  <si>
    <t>Closeout Period:</t>
  </si>
  <si>
    <t>SubFOPs?</t>
  </si>
  <si>
    <t>Predecessor Org:</t>
  </si>
  <si>
    <t>Subaward</t>
  </si>
  <si>
    <t>Risk Assessment:</t>
  </si>
  <si>
    <t>PI R#:</t>
  </si>
  <si>
    <t>Subcontract(s):</t>
  </si>
  <si>
    <t>Fund:</t>
  </si>
  <si>
    <t>New Grant Setup</t>
  </si>
  <si>
    <t>Modified Budget:</t>
  </si>
  <si>
    <t>Increase/(Decrease):</t>
  </si>
  <si>
    <t>Patent:</t>
  </si>
  <si>
    <t>Tuition and Fee Waivers:</t>
  </si>
  <si>
    <t>Positive Fund Balance:</t>
  </si>
  <si>
    <t>Notes</t>
  </si>
  <si>
    <t>Money Move Restrictions:</t>
  </si>
  <si>
    <t>Cost Share</t>
  </si>
  <si>
    <t>Date Range:</t>
  </si>
  <si>
    <t>Requirement per Proposal:</t>
  </si>
  <si>
    <t>Requirement per Award:</t>
  </si>
  <si>
    <t>Off Campus</t>
  </si>
  <si>
    <t>Decrease</t>
  </si>
  <si>
    <t>Increase</t>
  </si>
  <si>
    <t>Non-Financial Reports</t>
  </si>
  <si>
    <t>Rebates/Credits:</t>
  </si>
  <si>
    <t>Sub-Contractor's Release:</t>
  </si>
  <si>
    <t>Interest Allocation:</t>
  </si>
  <si>
    <t>Alternate T&amp;F FOP:</t>
  </si>
  <si>
    <t>Property/Equipment:</t>
  </si>
  <si>
    <t>The modification of your FOP(s) and budget is complete.  You should be able to view budget information in Banner within the next 24-48 hours. Below are the updated specifics of the fund for your reference.
Please complete the attached External Attributes Questionnaire and return it to me as soon as possible to ensure our documentation is complete.</t>
  </si>
  <si>
    <t>New Grant Setup:</t>
  </si>
  <si>
    <t>Complete the New Grant Setup form just as you always would.</t>
  </si>
  <si>
    <t>Right click the tab</t>
  </si>
  <si>
    <t>Select "Hide" from the menu options</t>
  </si>
  <si>
    <t>The "Budget" tabs will automatically fill in relevant information.  You should only have to enter the expense categories</t>
  </si>
  <si>
    <t>F&amp;A will automatically calculate.  Click the dark shaded cell in the calculations boxes, enter "=" then click each cell that contains funds that will be excluded from F&amp;A</t>
  </si>
  <si>
    <t>Alternatively, you can just enter the total exclusions</t>
  </si>
  <si>
    <t>For Modifications:</t>
  </si>
  <si>
    <t>Update information on the "Grant Info" tab</t>
  </si>
  <si>
    <t>Enter the increase/decrease of budget (if applicable) on the relevant budget tab(s)</t>
  </si>
  <si>
    <t>All other information should update automatically</t>
  </si>
  <si>
    <t>At close:</t>
  </si>
  <si>
    <t>You should only need to enter information in the gray shaded cells</t>
  </si>
  <si>
    <t>All other cells should auto calculate</t>
  </si>
  <si>
    <t>The "Resid BRS Entry" reflects the total amount of the final residual transfer.  It does not take into account any outstanding A/R.</t>
  </si>
  <si>
    <t>Fund setup forms</t>
  </si>
  <si>
    <t>Closing JV (automatically fills all numbers, only the description is needed)</t>
  </si>
  <si>
    <t>Forms for residual transfers</t>
  </si>
  <si>
    <t>Orange</t>
  </si>
  <si>
    <t>Teal</t>
  </si>
  <si>
    <t>Green</t>
  </si>
  <si>
    <t>Red</t>
  </si>
  <si>
    <t>Blue</t>
  </si>
  <si>
    <t>Purple</t>
  </si>
  <si>
    <t>Budgets for setup and maintenance.  F&amp;A automatically fills and calculates.</t>
  </si>
  <si>
    <t>Close sheets.  The "Cumulative Cls" tab auto fills.</t>
  </si>
  <si>
    <t>Tabs Legend</t>
  </si>
  <si>
    <t>If there are no subFOPs, you can hide all tabs labled "Sub #..."</t>
  </si>
  <si>
    <t>All Tabs are Protected so that you can't accidentally break the formulas.  However, if there is an odd something, you can unprotect the sheet and manually enter the information.  If there is an error you cannot fix in-house, you can contact Brittanie Lassiter, the builder of this worksheet, at brittlass@gmail.com.</t>
  </si>
  <si>
    <t>E-mail templates</t>
  </si>
  <si>
    <t>The setup of your FOP(s) and budget is complete.  You should be able to view budget information in Banner within the next 24-48 hours. Below are the specifics of the fund for your reference.
Please complete the attached External Attributes Questionnaire and return it to me as soon as possible to ensure our documentation is complete.</t>
  </si>
  <si>
    <t>Foreign Entity:</t>
  </si>
  <si>
    <t>Project Supervisor:</t>
  </si>
  <si>
    <t>E:Verify</t>
  </si>
  <si>
    <t>Increment FOP(s)</t>
  </si>
  <si>
    <t>Year 1 Title:</t>
  </si>
  <si>
    <t>Year 2 Title:</t>
  </si>
  <si>
    <t>Year 3 Title:</t>
  </si>
  <si>
    <t>Award Number</t>
  </si>
  <si>
    <t>High Risk Agency?</t>
  </si>
  <si>
    <t>Cumulative Amount to Date:</t>
  </si>
  <si>
    <t>Total Project Period:</t>
  </si>
  <si>
    <t>Maximum Award Amount:</t>
  </si>
  <si>
    <t>Current Budget Amount:</t>
  </si>
  <si>
    <t>Current Budget Period:</t>
  </si>
  <si>
    <t>An advance FOP for $17,748 was set up from 1/1/2018 - 3/31/2018. Additional funds budgeted according to award document. No F&amp;A per award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</si>
</sst>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4" formatCode="_(&quot;$&quot;* #,##0.00_);_(&quot;$&quot;* \(#,##0.00\);_(&quot;$&quot;* &quot;-&quot;??_);_(@_)"/>
    <numFmt numFmtId="43" formatCode="_(* #,##0.00_);_(* \(#,##0.00\);_(* &quot;-&quot;??_);_(@_)"/>
    <numFmt numFmtId="164" formatCode="&quot;T-&quot;###"/>
    <numFmt numFmtId="165" formatCode="&quot;$&quot;#,##0.00"/>
    <numFmt numFmtId="166" formatCode="&quot;$&quot;#,##0"/>
    <numFmt numFmtId="167" formatCode="[&lt;=9999999]###\-####;\(###\)\ ###\-####"/>
    <numFmt numFmtId="168" formatCode="&quot;R&quot;#########"/>
  </numFmts>
  <fonts count="56" x14ac:knownFonts="1">
    <font>
      <sz val="11"/>
      <color theme="1"/>
      <name val="Calibri"/>
      <family val="2"/>
      <scheme val="minor"/>
    </font>
    <font>
      <sz val="10"/>
      <color theme="1"/>
      <name val="Times New Roman"/>
      <family val="1"/>
    </font>
    <font>
      <b/>
      <sz val="14"/>
      <color theme="0"/>
      <name val="Times New Roman"/>
      <family val="1"/>
    </font>
    <font>
      <sz val="10"/>
      <name val="Times New Roman"/>
      <family val="1"/>
    </font>
    <font>
      <sz val="12"/>
      <color theme="1"/>
      <name val="Times New Roman"/>
      <family val="1"/>
    </font>
    <font>
      <sz val="11"/>
      <color theme="1"/>
      <name val="Calibri"/>
      <family val="2"/>
      <scheme val="minor"/>
    </font>
    <font>
      <b/>
      <sz val="10"/>
      <name val="Calibri"/>
      <family val="2"/>
    </font>
    <font>
      <b/>
      <sz val="10"/>
      <color theme="1"/>
      <name val="Calibri"/>
      <family val="2"/>
    </font>
    <font>
      <b/>
      <sz val="10"/>
      <color theme="1"/>
      <name val="Calibri"/>
      <family val="2"/>
      <scheme val="minor"/>
    </font>
    <font>
      <b/>
      <sz val="10"/>
      <name val="Calibri"/>
      <family val="2"/>
      <scheme val="minor"/>
    </font>
    <font>
      <sz val="11"/>
      <name val="Times New Roman"/>
      <family val="1"/>
    </font>
    <font>
      <b/>
      <sz val="14"/>
      <name val="Times New Roman"/>
      <family val="1"/>
    </font>
    <font>
      <b/>
      <sz val="11"/>
      <name val="Times New Roman"/>
      <family val="1"/>
    </font>
    <font>
      <b/>
      <sz val="11"/>
      <color rgb="FFFFFFFF"/>
      <name val="Calibri"/>
      <family val="2"/>
    </font>
    <font>
      <b/>
      <sz val="11"/>
      <color rgb="FF000000"/>
      <name val="Calibri"/>
      <family val="2"/>
    </font>
    <font>
      <sz val="11"/>
      <color rgb="FF000000"/>
      <name val="Calibri"/>
      <family val="2"/>
    </font>
    <font>
      <b/>
      <sz val="11"/>
      <color theme="1"/>
      <name val="Calibri"/>
      <family val="2"/>
    </font>
    <font>
      <sz val="11"/>
      <color theme="1"/>
      <name val="Calibri"/>
      <family val="2"/>
    </font>
    <font>
      <sz val="11"/>
      <color theme="1"/>
      <name val="Times New Roman"/>
      <family val="1"/>
    </font>
    <font>
      <b/>
      <sz val="11"/>
      <color theme="1"/>
      <name val="Calibri"/>
      <family val="2"/>
      <scheme val="minor"/>
    </font>
    <font>
      <sz val="10"/>
      <name val="Courier"/>
      <family val="3"/>
    </font>
    <font>
      <sz val="9"/>
      <name val="Arial"/>
      <family val="2"/>
    </font>
    <font>
      <sz val="28"/>
      <name val="Castellar"/>
      <family val="1"/>
    </font>
    <font>
      <sz val="18"/>
      <name val="Arial"/>
      <family val="2"/>
    </font>
    <font>
      <b/>
      <sz val="18"/>
      <name val="Arial"/>
      <family val="2"/>
    </font>
    <font>
      <b/>
      <sz val="10"/>
      <name val="Arial"/>
      <family val="2"/>
    </font>
    <font>
      <sz val="10"/>
      <name val="Arial"/>
      <family val="2"/>
    </font>
    <font>
      <sz val="12"/>
      <name val="Arial"/>
      <family val="2"/>
    </font>
    <font>
      <sz val="8"/>
      <name val="Arial"/>
      <family val="2"/>
    </font>
    <font>
      <b/>
      <sz val="12"/>
      <name val="Arial"/>
      <family val="2"/>
    </font>
    <font>
      <b/>
      <sz val="9"/>
      <name val="Arial"/>
      <family val="2"/>
    </font>
    <font>
      <b/>
      <i/>
      <sz val="10"/>
      <name val="Arial"/>
      <family val="2"/>
    </font>
    <font>
      <sz val="11"/>
      <name val="Arial"/>
      <family val="2"/>
    </font>
    <font>
      <b/>
      <sz val="8"/>
      <color indexed="10"/>
      <name val="Arial"/>
      <family val="2"/>
    </font>
    <font>
      <b/>
      <i/>
      <sz val="9"/>
      <name val="Arial"/>
      <family val="2"/>
    </font>
    <font>
      <b/>
      <i/>
      <sz val="8"/>
      <name val="Arial"/>
      <family val="2"/>
    </font>
    <font>
      <i/>
      <sz val="8"/>
      <name val="Arial"/>
      <family val="2"/>
    </font>
    <font>
      <sz val="6"/>
      <name val="Arial"/>
      <family val="2"/>
    </font>
    <font>
      <b/>
      <sz val="2"/>
      <color rgb="FF000000"/>
      <name val="Calibri"/>
      <family val="2"/>
    </font>
    <font>
      <sz val="2"/>
      <color theme="1"/>
      <name val="Calibri"/>
      <family val="2"/>
      <scheme val="minor"/>
    </font>
    <font>
      <b/>
      <sz val="14"/>
      <name val="Arial"/>
      <family val="2"/>
    </font>
    <font>
      <b/>
      <sz val="8"/>
      <name val="Arial"/>
      <family val="2"/>
    </font>
    <font>
      <b/>
      <sz val="11"/>
      <name val="Arial"/>
      <family val="2"/>
    </font>
    <font>
      <b/>
      <sz val="11"/>
      <name val="Calibri"/>
      <family val="2"/>
      <scheme val="minor"/>
    </font>
    <font>
      <b/>
      <sz val="14"/>
      <name val="Calibri"/>
      <family val="2"/>
      <scheme val="minor"/>
    </font>
    <font>
      <sz val="11"/>
      <name val="Calibri"/>
      <family val="2"/>
      <scheme val="minor"/>
    </font>
    <font>
      <sz val="14"/>
      <name val="Times New Roman"/>
      <family val="1"/>
    </font>
    <font>
      <b/>
      <sz val="10"/>
      <color theme="0"/>
      <name val="Arial"/>
      <family val="2"/>
    </font>
    <font>
      <sz val="10"/>
      <color theme="0"/>
      <name val="Arial"/>
      <family val="2"/>
    </font>
    <font>
      <u/>
      <sz val="11"/>
      <color theme="10"/>
      <name val="Calibri"/>
      <family val="2"/>
      <scheme val="minor"/>
    </font>
    <font>
      <sz val="10"/>
      <color theme="0"/>
      <name val="Times New Roman"/>
      <family val="1"/>
    </font>
    <font>
      <b/>
      <sz val="11"/>
      <color theme="0"/>
      <name val="Calibri"/>
      <family val="2"/>
      <scheme val="minor"/>
    </font>
    <font>
      <sz val="10"/>
      <color rgb="FFFF0000"/>
      <name val="Times New Roman"/>
      <family val="1"/>
    </font>
    <font>
      <b/>
      <sz val="12"/>
      <color theme="1"/>
      <name val="Times New Roman"/>
      <family val="1"/>
    </font>
    <font>
      <sz val="9"/>
      <color theme="1"/>
      <name val="Times New Roman"/>
      <family val="1"/>
    </font>
    <font>
      <b/>
      <sz val="12"/>
      <color rgb="FFFF0000"/>
      <name val="Times New Roman"/>
      <family val="1"/>
    </font>
  </fonts>
  <fills count="27">
    <fill>
      <patternFill patternType="none"/>
    </fill>
    <fill>
      <patternFill patternType="gray125"/>
    </fill>
    <fill>
      <patternFill patternType="solid">
        <fgColor rgb="FFFF00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
      <patternFill patternType="solid">
        <fgColor rgb="FF31869B"/>
        <bgColor indexed="64"/>
      </patternFill>
    </fill>
    <fill>
      <patternFill patternType="solid">
        <fgColor rgb="FF92CDDC"/>
        <bgColor indexed="64"/>
      </patternFill>
    </fill>
    <fill>
      <patternFill patternType="solid">
        <fgColor theme="0" tint="-0.14999847407452621"/>
        <bgColor indexed="64"/>
      </patternFill>
    </fill>
    <fill>
      <patternFill patternType="solid">
        <fgColor rgb="FF000000"/>
        <bgColor indexed="64"/>
      </patternFill>
    </fill>
    <fill>
      <patternFill patternType="solid">
        <fgColor rgb="FFD9D9D9"/>
        <bgColor indexed="64"/>
      </patternFill>
    </fill>
    <fill>
      <patternFill patternType="solid">
        <fgColor theme="7" tint="0.59999389629810485"/>
        <bgColor indexed="64"/>
      </patternFill>
    </fill>
    <fill>
      <patternFill patternType="solid">
        <fgColor theme="4" tint="-0.499984740745262"/>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rgb="FF008080"/>
        <bgColor indexed="64"/>
      </patternFill>
    </fill>
    <fill>
      <patternFill patternType="solid">
        <fgColor rgb="FF00CC99"/>
        <bgColor indexed="64"/>
      </patternFill>
    </fill>
    <fill>
      <patternFill patternType="solid">
        <fgColor rgb="FF6699FF"/>
        <bgColor indexed="64"/>
      </patternFill>
    </fill>
    <fill>
      <patternFill patternType="solid">
        <fgColor rgb="FF0033CC"/>
        <bgColor indexed="64"/>
      </patternFill>
    </fill>
    <fill>
      <patternFill patternType="solid">
        <fgColor rgb="FF3333CC"/>
        <bgColor indexed="64"/>
      </patternFill>
    </fill>
    <fill>
      <patternFill patternType="solid">
        <fgColor theme="9" tint="-0.249977111117893"/>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9" tint="-0.499984740745262"/>
        <bgColor indexed="64"/>
      </patternFill>
    </fill>
    <fill>
      <patternFill patternType="solid">
        <fgColor theme="5" tint="-0.499984740745262"/>
        <bgColor indexed="64"/>
      </patternFill>
    </fill>
    <fill>
      <patternFill patternType="solid">
        <fgColor theme="1"/>
        <bgColor indexed="64"/>
      </patternFill>
    </fill>
  </fills>
  <borders count="87">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ck">
        <color indexed="64"/>
      </right>
      <top style="thick">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medium">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ck">
        <color indexed="64"/>
      </top>
      <bottom/>
      <diagonal/>
    </border>
    <border>
      <left style="thick">
        <color indexed="64"/>
      </left>
      <right style="medium">
        <color indexed="64"/>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top/>
      <bottom style="thick">
        <color indexed="64"/>
      </bottom>
      <diagonal/>
    </border>
    <border>
      <left/>
      <right/>
      <top style="thick">
        <color indexed="64"/>
      </top>
      <bottom style="thick">
        <color indexed="64"/>
      </bottom>
      <diagonal/>
    </border>
    <border>
      <left/>
      <right style="thick">
        <color indexed="64"/>
      </right>
      <top style="medium">
        <color indexed="64"/>
      </top>
      <bottom/>
      <diagonal/>
    </border>
    <border>
      <left style="medium">
        <color indexed="64"/>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thick">
        <color indexed="64"/>
      </top>
      <bottom/>
      <diagonal/>
    </border>
    <border>
      <left style="medium">
        <color indexed="64"/>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s>
  <cellStyleXfs count="10">
    <xf numFmtId="0" fontId="0" fillId="0" borderId="0"/>
    <xf numFmtId="44" fontId="5" fillId="0" borderId="0" applyFont="0" applyFill="0" applyBorder="0" applyAlignment="0" applyProtection="0"/>
    <xf numFmtId="9" fontId="5" fillId="0" borderId="0" applyFont="0" applyFill="0" applyBorder="0" applyAlignment="0" applyProtection="0"/>
    <xf numFmtId="0" fontId="20" fillId="0" borderId="0"/>
    <xf numFmtId="9" fontId="20" fillId="0" borderId="0" applyFont="0" applyFill="0" applyBorder="0" applyAlignment="0" applyProtection="0"/>
    <xf numFmtId="43" fontId="5" fillId="0" borderId="0" applyFont="0" applyFill="0" applyBorder="0" applyAlignment="0" applyProtection="0"/>
    <xf numFmtId="44" fontId="21" fillId="0" borderId="0" applyFont="0" applyFill="0" applyBorder="0" applyAlignment="0" applyProtection="0"/>
    <xf numFmtId="0" fontId="5" fillId="0" borderId="0"/>
    <xf numFmtId="0" fontId="21" fillId="0" borderId="0"/>
    <xf numFmtId="0" fontId="49" fillId="0" borderId="0" applyNumberFormat="0" applyFill="0" applyBorder="0" applyAlignment="0" applyProtection="0"/>
  </cellStyleXfs>
  <cellXfs count="476">
    <xf numFmtId="0" fontId="0" fillId="0" borderId="0" xfId="0"/>
    <xf numFmtId="0" fontId="1" fillId="0" borderId="0" xfId="0" applyFont="1"/>
    <xf numFmtId="0" fontId="1" fillId="0" borderId="0" xfId="0" applyFont="1" applyBorder="1" applyAlignment="1"/>
    <xf numFmtId="0" fontId="1" fillId="0" borderId="0" xfId="0" applyFont="1" applyBorder="1"/>
    <xf numFmtId="0" fontId="7" fillId="0" borderId="6" xfId="0" applyFont="1" applyBorder="1" applyAlignment="1">
      <alignment horizontal="right" vertical="center" indent="1"/>
    </xf>
    <xf numFmtId="0" fontId="6" fillId="0" borderId="9" xfId="0" applyFont="1" applyBorder="1" applyAlignment="1">
      <alignment horizontal="right" vertical="center" indent="1"/>
    </xf>
    <xf numFmtId="0" fontId="7" fillId="0" borderId="9" xfId="0" applyFont="1" applyBorder="1" applyAlignment="1">
      <alignment horizontal="right" vertical="center" indent="1"/>
    </xf>
    <xf numFmtId="0" fontId="8" fillId="0" borderId="0" xfId="0" applyFont="1" applyBorder="1" applyAlignment="1">
      <alignment horizontal="right" vertical="center" indent="1"/>
    </xf>
    <xf numFmtId="0" fontId="9" fillId="0" borderId="0" xfId="0" applyFont="1" applyBorder="1" applyAlignment="1">
      <alignment horizontal="right" vertical="center" indent="1"/>
    </xf>
    <xf numFmtId="0" fontId="8" fillId="0" borderId="12" xfId="0" applyFont="1" applyBorder="1" applyAlignment="1">
      <alignment horizontal="right" vertical="center" indent="1"/>
    </xf>
    <xf numFmtId="0" fontId="8" fillId="0" borderId="9" xfId="0" applyFont="1" applyBorder="1" applyAlignment="1">
      <alignment horizontal="right" vertical="center" indent="1"/>
    </xf>
    <xf numFmtId="0" fontId="8" fillId="0" borderId="20" xfId="0" applyFont="1" applyBorder="1" applyAlignment="1">
      <alignment horizontal="right" vertical="center" indent="1"/>
    </xf>
    <xf numFmtId="0" fontId="9" fillId="0" borderId="9" xfId="0" applyFont="1" applyBorder="1" applyAlignment="1">
      <alignment horizontal="right" vertical="center" indent="1"/>
    </xf>
    <xf numFmtId="0" fontId="9" fillId="0" borderId="20" xfId="0" applyFont="1" applyBorder="1" applyAlignment="1">
      <alignment horizontal="right" vertical="center" indent="1"/>
    </xf>
    <xf numFmtId="0" fontId="9" fillId="0" borderId="20" xfId="0" applyFont="1" applyBorder="1" applyAlignment="1">
      <alignment horizontal="right" vertical="center" wrapText="1" indent="1"/>
    </xf>
    <xf numFmtId="0" fontId="8" fillId="0" borderId="9" xfId="0" applyFont="1" applyBorder="1" applyAlignment="1">
      <alignment horizontal="right" vertical="center" wrapText="1" indent="1"/>
    </xf>
    <xf numFmtId="0" fontId="9" fillId="0" borderId="11" xfId="0" applyFont="1" applyBorder="1" applyAlignment="1">
      <alignment horizontal="right" vertical="center" wrapText="1" indent="1"/>
    </xf>
    <xf numFmtId="0" fontId="9" fillId="0" borderId="6" xfId="0" applyFont="1" applyBorder="1" applyAlignment="1">
      <alignment horizontal="right" vertical="center" indent="1"/>
    </xf>
    <xf numFmtId="0" fontId="9" fillId="0" borderId="11" xfId="0" applyFont="1" applyBorder="1" applyAlignment="1">
      <alignment horizontal="right" vertical="center" indent="1"/>
    </xf>
    <xf numFmtId="0" fontId="4" fillId="0" borderId="0" xfId="0" applyFont="1" applyBorder="1"/>
    <xf numFmtId="0" fontId="4" fillId="0" borderId="0" xfId="0" applyFont="1"/>
    <xf numFmtId="0" fontId="9" fillId="4" borderId="17" xfId="0" applyFont="1" applyFill="1" applyBorder="1" applyAlignment="1">
      <alignment horizontal="right" vertical="center" indent="1"/>
    </xf>
    <xf numFmtId="0" fontId="9" fillId="0" borderId="7" xfId="0" applyFont="1" applyBorder="1" applyAlignment="1">
      <alignment horizontal="right" vertical="center" wrapText="1" indent="1"/>
    </xf>
    <xf numFmtId="0" fontId="9" fillId="0" borderId="2" xfId="0" applyFont="1" applyBorder="1" applyAlignment="1">
      <alignment horizontal="right" vertical="center" indent="1"/>
    </xf>
    <xf numFmtId="0" fontId="8" fillId="0" borderId="0" xfId="0" applyFont="1" applyBorder="1" applyAlignment="1">
      <alignment horizontal="right" vertical="center" wrapText="1" indent="1"/>
    </xf>
    <xf numFmtId="0" fontId="8" fillId="0" borderId="2" xfId="0" applyFont="1" applyBorder="1" applyAlignment="1">
      <alignment horizontal="right" vertical="center" wrapText="1" indent="1"/>
    </xf>
    <xf numFmtId="0" fontId="8" fillId="0" borderId="2" xfId="0" applyFont="1" applyBorder="1" applyAlignment="1">
      <alignment horizontal="right" vertical="center" indent="1"/>
    </xf>
    <xf numFmtId="0" fontId="7" fillId="0" borderId="20" xfId="0" applyFont="1" applyBorder="1" applyAlignment="1">
      <alignment horizontal="right" vertical="center" indent="1"/>
    </xf>
    <xf numFmtId="0" fontId="1" fillId="0" borderId="18" xfId="0" applyFont="1" applyBorder="1" applyAlignment="1" applyProtection="1">
      <alignment horizontal="left" vertical="center"/>
      <protection locked="0"/>
    </xf>
    <xf numFmtId="0" fontId="3" fillId="0" borderId="4" xfId="0" applyFont="1" applyBorder="1" applyAlignment="1" applyProtection="1">
      <alignment horizontal="left" vertical="center" wrapText="1"/>
      <protection locked="0"/>
    </xf>
    <xf numFmtId="49" fontId="1" fillId="0" borderId="10" xfId="0" applyNumberFormat="1"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44" fontId="3" fillId="0" borderId="13" xfId="0" applyNumberFormat="1" applyFont="1" applyBorder="1" applyAlignment="1" applyProtection="1">
      <alignment horizontal="left" vertical="center" wrapText="1"/>
      <protection locked="0"/>
    </xf>
    <xf numFmtId="14" fontId="3" fillId="0" borderId="18" xfId="0" applyNumberFormat="1" applyFont="1" applyBorder="1" applyAlignment="1" applyProtection="1">
      <alignment horizontal="left" vertical="center"/>
      <protection locked="0"/>
    </xf>
    <xf numFmtId="14" fontId="3" fillId="0" borderId="19" xfId="0" applyNumberFormat="1" applyFont="1" applyBorder="1" applyAlignment="1" applyProtection="1">
      <alignment horizontal="left" vertical="center"/>
      <protection locked="0"/>
    </xf>
    <xf numFmtId="0" fontId="1" fillId="0" borderId="3" xfId="0" applyFont="1" applyBorder="1" applyAlignment="1" applyProtection="1">
      <alignment vertical="center"/>
      <protection locked="0"/>
    </xf>
    <xf numFmtId="44" fontId="3" fillId="0" borderId="8" xfId="0" applyNumberFormat="1" applyFont="1" applyBorder="1" applyAlignment="1" applyProtection="1">
      <alignment horizontal="left" vertical="center" wrapText="1"/>
      <protection locked="0"/>
    </xf>
    <xf numFmtId="44" fontId="3" fillId="0" borderId="10" xfId="0" applyNumberFormat="1" applyFont="1" applyBorder="1" applyAlignment="1" applyProtection="1">
      <alignment horizontal="left" vertical="center" wrapText="1"/>
      <protection locked="0"/>
    </xf>
    <xf numFmtId="44" fontId="3" fillId="0" borderId="4" xfId="0" applyNumberFormat="1" applyFont="1" applyBorder="1" applyAlignment="1" applyProtection="1">
      <alignment horizontal="left" vertical="center" wrapText="1"/>
      <protection locked="0"/>
    </xf>
    <xf numFmtId="44" fontId="3" fillId="0" borderId="18" xfId="0" applyNumberFormat="1" applyFont="1" applyBorder="1" applyAlignment="1" applyProtection="1">
      <alignment horizontal="left" vertical="center" wrapText="1"/>
      <protection locked="0"/>
    </xf>
    <xf numFmtId="0" fontId="0" fillId="0" borderId="0" xfId="0" applyAlignment="1">
      <alignment horizontal="center"/>
    </xf>
    <xf numFmtId="0" fontId="0" fillId="0" borderId="0" xfId="0" applyNumberFormat="1"/>
    <xf numFmtId="0" fontId="18" fillId="0" borderId="0" xfId="0" applyNumberFormat="1" applyFont="1" applyAlignment="1">
      <alignment vertical="center"/>
    </xf>
    <xf numFmtId="0" fontId="18" fillId="0" borderId="0" xfId="0" applyNumberFormat="1" applyFont="1" applyAlignment="1">
      <alignment vertical="center" wrapText="1"/>
    </xf>
    <xf numFmtId="0" fontId="14" fillId="7" borderId="27" xfId="0" applyNumberFormat="1" applyFont="1" applyFill="1" applyBorder="1" applyAlignment="1">
      <alignment horizontal="right" vertical="center" wrapText="1" indent="1"/>
    </xf>
    <xf numFmtId="0" fontId="21" fillId="0" borderId="0" xfId="8" applyFont="1" applyProtection="1"/>
    <xf numFmtId="0" fontId="23" fillId="0" borderId="0" xfId="8" applyFont="1" applyFill="1" applyBorder="1" applyProtection="1"/>
    <xf numFmtId="0" fontId="21" fillId="0" borderId="0" xfId="8" applyFont="1" applyFill="1" applyBorder="1" applyProtection="1"/>
    <xf numFmtId="0" fontId="22" fillId="0" borderId="0" xfId="8" applyFont="1" applyBorder="1" applyAlignment="1" applyProtection="1"/>
    <xf numFmtId="0" fontId="21" fillId="0" borderId="0" xfId="8" applyFont="1" applyAlignment="1" applyProtection="1">
      <alignment horizontal="right"/>
    </xf>
    <xf numFmtId="0" fontId="21" fillId="0" borderId="0" xfId="8" applyFont="1" applyBorder="1" applyProtection="1"/>
    <xf numFmtId="0" fontId="21" fillId="0" borderId="0" xfId="8" applyFont="1" applyBorder="1" applyAlignment="1" applyProtection="1">
      <alignment horizontal="center"/>
    </xf>
    <xf numFmtId="0" fontId="30" fillId="0" borderId="0" xfId="8" applyFont="1" applyBorder="1" applyProtection="1"/>
    <xf numFmtId="0" fontId="30" fillId="0" borderId="5" xfId="8" applyFont="1" applyBorder="1" applyProtection="1"/>
    <xf numFmtId="0" fontId="30" fillId="0" borderId="0" xfId="8" applyFont="1" applyFill="1" applyBorder="1" applyProtection="1"/>
    <xf numFmtId="0" fontId="21" fillId="0" borderId="5" xfId="8" applyFont="1" applyBorder="1" applyAlignment="1" applyProtection="1">
      <alignment horizontal="right"/>
    </xf>
    <xf numFmtId="0" fontId="27" fillId="0" borderId="36" xfId="8" applyFont="1" applyBorder="1" applyAlignment="1" applyProtection="1">
      <alignment horizontal="center"/>
      <protection locked="0"/>
    </xf>
    <xf numFmtId="0" fontId="27" fillId="0" borderId="35" xfId="8" applyFont="1" applyBorder="1" applyAlignment="1" applyProtection="1">
      <alignment horizontal="center"/>
      <protection locked="0"/>
    </xf>
    <xf numFmtId="0" fontId="27" fillId="0" borderId="35" xfId="8" quotePrefix="1" applyFont="1" applyFill="1" applyBorder="1" applyAlignment="1" applyProtection="1">
      <alignment horizontal="center"/>
      <protection locked="0"/>
    </xf>
    <xf numFmtId="0" fontId="27" fillId="0" borderId="35" xfId="8" applyFont="1" applyFill="1" applyBorder="1" applyAlignment="1" applyProtection="1">
      <alignment horizontal="center"/>
      <protection locked="0"/>
    </xf>
    <xf numFmtId="44" fontId="27" fillId="0" borderId="35" xfId="6" applyFont="1" applyBorder="1" applyProtection="1">
      <protection locked="0"/>
    </xf>
    <xf numFmtId="0" fontId="27" fillId="4" borderId="36" xfId="8" applyFont="1" applyFill="1" applyBorder="1" applyAlignment="1" applyProtection="1">
      <alignment horizontal="center"/>
      <protection locked="0"/>
    </xf>
    <xf numFmtId="0" fontId="27" fillId="4" borderId="35" xfId="8" applyFont="1" applyFill="1" applyBorder="1" applyAlignment="1" applyProtection="1">
      <alignment horizontal="center"/>
      <protection locked="0"/>
    </xf>
    <xf numFmtId="0" fontId="27" fillId="4" borderId="35" xfId="8" quotePrefix="1" applyFont="1" applyFill="1" applyBorder="1" applyAlignment="1" applyProtection="1">
      <alignment horizontal="center"/>
      <protection locked="0"/>
    </xf>
    <xf numFmtId="44" fontId="27" fillId="4" borderId="35" xfId="6" applyFont="1" applyFill="1" applyBorder="1" applyProtection="1">
      <protection locked="0"/>
    </xf>
    <xf numFmtId="0" fontId="28" fillId="0" borderId="0" xfId="8" applyFont="1" applyBorder="1" applyProtection="1"/>
    <xf numFmtId="0" fontId="33" fillId="0" borderId="0" xfId="8" applyFont="1" applyAlignment="1" applyProtection="1">
      <alignment horizontal="right"/>
    </xf>
    <xf numFmtId="44" fontId="34" fillId="13" borderId="0" xfId="8" applyNumberFormat="1" applyFont="1" applyFill="1" applyAlignment="1" applyProtection="1">
      <alignment horizontal="right"/>
    </xf>
    <xf numFmtId="0" fontId="33" fillId="0" borderId="0" xfId="8" applyFont="1" applyFill="1" applyBorder="1" applyAlignment="1" applyProtection="1">
      <alignment horizontal="right"/>
    </xf>
    <xf numFmtId="44" fontId="35" fillId="0" borderId="0" xfId="8" applyNumberFormat="1" applyFont="1" applyFill="1" applyBorder="1" applyAlignment="1" applyProtection="1">
      <alignment horizontal="right"/>
    </xf>
    <xf numFmtId="0" fontId="28" fillId="0" borderId="0" xfId="8" applyFont="1" applyProtection="1"/>
    <xf numFmtId="44" fontId="36" fillId="0" borderId="0" xfId="8" applyNumberFormat="1" applyFont="1" applyAlignment="1" applyProtection="1">
      <alignment horizontal="right"/>
    </xf>
    <xf numFmtId="44" fontId="36" fillId="0" borderId="0" xfId="8" applyNumberFormat="1" applyFont="1" applyFill="1" applyBorder="1" applyAlignment="1" applyProtection="1">
      <alignment horizontal="right"/>
    </xf>
    <xf numFmtId="0" fontId="21" fillId="0" borderId="0" xfId="8" applyFont="1" applyFill="1" applyProtection="1"/>
    <xf numFmtId="44" fontId="29" fillId="0" borderId="0" xfId="8" applyNumberFormat="1" applyFont="1" applyFill="1" applyBorder="1" applyProtection="1"/>
    <xf numFmtId="0" fontId="37" fillId="0" borderId="0" xfId="8" applyFont="1" applyProtection="1"/>
    <xf numFmtId="0" fontId="37" fillId="0" borderId="0" xfId="8" applyFont="1" applyBorder="1" applyProtection="1"/>
    <xf numFmtId="0" fontId="27" fillId="0" borderId="0" xfId="8" applyFont="1" applyBorder="1" applyProtection="1"/>
    <xf numFmtId="44" fontId="21" fillId="0" borderId="0" xfId="8" applyNumberFormat="1" applyFont="1" applyProtection="1"/>
    <xf numFmtId="0" fontId="16" fillId="10" borderId="26" xfId="0" applyNumberFormat="1" applyFont="1" applyFill="1" applyBorder="1" applyAlignment="1">
      <alignment horizontal="right" vertical="center" wrapText="1" indent="1"/>
    </xf>
    <xf numFmtId="0" fontId="39" fillId="0" borderId="0" xfId="0" applyNumberFormat="1" applyFont="1"/>
    <xf numFmtId="0" fontId="0" fillId="0" borderId="0" xfId="0" applyBorder="1" applyAlignment="1">
      <alignment horizontal="center"/>
    </xf>
    <xf numFmtId="0" fontId="28" fillId="0" borderId="0" xfId="0" applyFont="1" applyBorder="1" applyAlignment="1">
      <alignment horizontal="right"/>
    </xf>
    <xf numFmtId="0" fontId="0" fillId="0" borderId="0" xfId="0" applyBorder="1" applyAlignment="1">
      <alignment horizontal="left"/>
    </xf>
    <xf numFmtId="0" fontId="0" fillId="0" borderId="0" xfId="0" applyAlignment="1"/>
    <xf numFmtId="0" fontId="28" fillId="0" borderId="0" xfId="0" applyFont="1" applyAlignment="1"/>
    <xf numFmtId="0" fontId="41" fillId="0" borderId="0" xfId="0" applyFont="1" applyBorder="1"/>
    <xf numFmtId="0" fontId="42" fillId="0" borderId="0" xfId="0" applyFont="1" applyAlignment="1">
      <alignment vertical="center" wrapText="1"/>
    </xf>
    <xf numFmtId="0" fontId="28" fillId="0" borderId="0" xfId="0" applyFont="1" applyAlignment="1">
      <alignment horizontal="right"/>
    </xf>
    <xf numFmtId="0" fontId="26" fillId="0" borderId="0" xfId="0" applyFont="1" applyAlignment="1"/>
    <xf numFmtId="14" fontId="43" fillId="0" borderId="16" xfId="0" applyNumberFormat="1" applyFont="1" applyBorder="1" applyAlignment="1" applyProtection="1">
      <alignment horizontal="left" vertical="center" wrapText="1" indent="1"/>
      <protection locked="0"/>
    </xf>
    <xf numFmtId="0" fontId="40" fillId="0" borderId="0" xfId="0" applyFont="1" applyAlignment="1">
      <alignment horizontal="center" vertical="center" wrapText="1"/>
    </xf>
    <xf numFmtId="0" fontId="42" fillId="0" borderId="0" xfId="0" applyFont="1" applyBorder="1" applyAlignment="1">
      <alignment vertical="center" wrapText="1"/>
    </xf>
    <xf numFmtId="0" fontId="43" fillId="0" borderId="30" xfId="0" applyFont="1" applyBorder="1" applyAlignment="1">
      <alignment horizontal="right" vertical="center" indent="1"/>
    </xf>
    <xf numFmtId="0" fontId="43" fillId="5" borderId="30" xfId="0" applyFont="1" applyFill="1" applyBorder="1" applyAlignment="1">
      <alignment horizontal="center" vertical="center"/>
    </xf>
    <xf numFmtId="0" fontId="28" fillId="0" borderId="0" xfId="0" applyFont="1" applyAlignment="1">
      <alignment horizontal="right" wrapText="1"/>
    </xf>
    <xf numFmtId="0" fontId="43" fillId="5" borderId="14" xfId="0" applyFont="1" applyFill="1" applyBorder="1" applyAlignment="1">
      <alignment horizontal="center" vertical="center"/>
    </xf>
    <xf numFmtId="49" fontId="45" fillId="0" borderId="30" xfId="0" applyNumberFormat="1" applyFont="1" applyBorder="1" applyAlignment="1" applyProtection="1">
      <alignment horizontal="center"/>
      <protection locked="0"/>
    </xf>
    <xf numFmtId="39" fontId="45" fillId="0" borderId="30" xfId="0" applyNumberFormat="1" applyFont="1" applyBorder="1" applyAlignment="1">
      <alignment horizontal="right"/>
    </xf>
    <xf numFmtId="0" fontId="43" fillId="14" borderId="14" xfId="0" applyFont="1" applyFill="1" applyBorder="1" applyAlignment="1"/>
    <xf numFmtId="0" fontId="43" fillId="14" borderId="15" xfId="0" applyFont="1" applyFill="1" applyBorder="1" applyAlignment="1"/>
    <xf numFmtId="0" fontId="43" fillId="14" borderId="16" xfId="0" applyFont="1" applyFill="1" applyBorder="1" applyAlignment="1"/>
    <xf numFmtId="39" fontId="45" fillId="0" borderId="41" xfId="0" applyNumberFormat="1" applyFont="1" applyFill="1" applyBorder="1" applyAlignment="1">
      <alignment horizontal="center"/>
    </xf>
    <xf numFmtId="39" fontId="45" fillId="0" borderId="42" xfId="0" applyNumberFormat="1" applyFont="1" applyBorder="1" applyAlignment="1">
      <alignment horizontal="right"/>
    </xf>
    <xf numFmtId="49" fontId="45" fillId="0" borderId="44" xfId="0" applyNumberFormat="1" applyFont="1" applyBorder="1" applyAlignment="1" applyProtection="1">
      <alignment horizontal="center"/>
      <protection locked="0"/>
    </xf>
    <xf numFmtId="39" fontId="45" fillId="0" borderId="47" xfId="0" applyNumberFormat="1" applyFont="1" applyBorder="1" applyAlignment="1">
      <alignment horizontal="right"/>
    </xf>
    <xf numFmtId="0" fontId="45" fillId="0" borderId="32" xfId="0" applyNumberFormat="1" applyFont="1" applyBorder="1" applyProtection="1"/>
    <xf numFmtId="165" fontId="43" fillId="0" borderId="13" xfId="0" applyNumberFormat="1" applyFont="1" applyBorder="1" applyAlignment="1" applyProtection="1">
      <alignment horizontal="right" vertical="center"/>
    </xf>
    <xf numFmtId="7" fontId="43" fillId="0" borderId="11" xfId="0" applyNumberFormat="1" applyFont="1" applyBorder="1" applyAlignment="1">
      <alignment horizontal="right" vertical="center"/>
    </xf>
    <xf numFmtId="165" fontId="43" fillId="0" borderId="32" xfId="0" applyNumberFormat="1" applyFont="1" applyBorder="1" applyAlignment="1" applyProtection="1">
      <alignment horizontal="right" vertical="center"/>
    </xf>
    <xf numFmtId="0" fontId="43" fillId="14" borderId="14" xfId="0" applyFont="1" applyFill="1" applyBorder="1" applyAlignment="1">
      <alignment horizontal="right" vertical="center"/>
    </xf>
    <xf numFmtId="0" fontId="43" fillId="14" borderId="15" xfId="0" applyFont="1" applyFill="1" applyBorder="1" applyAlignment="1">
      <alignment horizontal="right" vertical="center"/>
    </xf>
    <xf numFmtId="9" fontId="43" fillId="14" borderId="16" xfId="0" applyNumberFormat="1" applyFont="1" applyFill="1" applyBorder="1" applyAlignment="1">
      <alignment horizontal="left" vertical="center"/>
    </xf>
    <xf numFmtId="0" fontId="46" fillId="0" borderId="0" xfId="0" applyFont="1" applyBorder="1" applyAlignment="1" applyProtection="1">
      <alignment vertical="center" wrapText="1"/>
      <protection locked="0"/>
    </xf>
    <xf numFmtId="49" fontId="0" fillId="0" borderId="0" xfId="0" applyNumberFormat="1" applyFont="1" applyAlignment="1">
      <alignment horizontal="left"/>
    </xf>
    <xf numFmtId="49" fontId="0" fillId="0" borderId="50" xfId="0" applyNumberFormat="1" applyBorder="1" applyAlignment="1">
      <alignment horizontal="center"/>
    </xf>
    <xf numFmtId="49" fontId="0" fillId="0" borderId="51" xfId="0" applyNumberFormat="1" applyFont="1" applyBorder="1" applyAlignment="1">
      <alignment horizontal="left"/>
    </xf>
    <xf numFmtId="49" fontId="0" fillId="0" borderId="36" xfId="0" applyNumberFormat="1" applyBorder="1" applyAlignment="1">
      <alignment horizontal="center"/>
    </xf>
    <xf numFmtId="49" fontId="0" fillId="0" borderId="52" xfId="0" applyNumberFormat="1" applyFont="1" applyBorder="1" applyAlignment="1">
      <alignment horizontal="left"/>
    </xf>
    <xf numFmtId="49" fontId="0" fillId="0" borderId="53" xfId="0" applyNumberFormat="1" applyBorder="1" applyAlignment="1">
      <alignment horizontal="center"/>
    </xf>
    <xf numFmtId="49" fontId="0" fillId="0" borderId="54" xfId="0" applyNumberFormat="1" applyFont="1" applyBorder="1" applyAlignment="1">
      <alignment horizontal="left"/>
    </xf>
    <xf numFmtId="0" fontId="19" fillId="8" borderId="48" xfId="0" applyFont="1" applyFill="1" applyBorder="1" applyAlignment="1">
      <alignment horizontal="center"/>
    </xf>
    <xf numFmtId="0" fontId="19" fillId="8" borderId="49" xfId="0" applyFont="1" applyFill="1" applyBorder="1" applyAlignment="1">
      <alignment horizontal="center"/>
    </xf>
    <xf numFmtId="0" fontId="0" fillId="0" borderId="0" xfId="0" applyFont="1"/>
    <xf numFmtId="0" fontId="0" fillId="0" borderId="0" xfId="0" applyFont="1" applyBorder="1"/>
    <xf numFmtId="49" fontId="0" fillId="0" borderId="55" xfId="0" applyNumberFormat="1" applyBorder="1" applyAlignment="1">
      <alignment horizontal="center"/>
    </xf>
    <xf numFmtId="49" fontId="0" fillId="0" borderId="56" xfId="0" applyNumberFormat="1" applyFont="1" applyBorder="1" applyAlignment="1">
      <alignment horizontal="left"/>
    </xf>
    <xf numFmtId="39" fontId="45" fillId="0" borderId="57" xfId="0" applyNumberFormat="1" applyFont="1" applyBorder="1" applyAlignment="1">
      <alignment horizontal="right"/>
    </xf>
    <xf numFmtId="164" fontId="43" fillId="14" borderId="15" xfId="0" applyNumberFormat="1" applyFont="1" applyFill="1" applyBorder="1" applyAlignment="1">
      <alignment horizontal="left" vertical="center"/>
    </xf>
    <xf numFmtId="10" fontId="43" fillId="14" borderId="15" xfId="0" applyNumberFormat="1" applyFont="1" applyFill="1" applyBorder="1" applyAlignment="1">
      <alignment horizontal="left" vertical="center"/>
    </xf>
    <xf numFmtId="0" fontId="14" fillId="7" borderId="60" xfId="0" applyNumberFormat="1" applyFont="1" applyFill="1" applyBorder="1" applyAlignment="1">
      <alignment horizontal="right" vertical="center" wrapText="1" indent="1"/>
    </xf>
    <xf numFmtId="0" fontId="43" fillId="8" borderId="14" xfId="0" applyFont="1" applyFill="1" applyBorder="1" applyAlignment="1">
      <alignment horizontal="center" vertical="center"/>
    </xf>
    <xf numFmtId="0" fontId="43" fillId="0" borderId="30"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2" xfId="0" applyFont="1" applyBorder="1" applyAlignment="1">
      <alignment horizontal="center" vertical="center"/>
    </xf>
    <xf numFmtId="0" fontId="43" fillId="0" borderId="31" xfId="0" applyFont="1" applyBorder="1" applyAlignment="1">
      <alignment horizontal="center" vertical="center" wrapText="1"/>
    </xf>
    <xf numFmtId="0" fontId="43" fillId="0" borderId="30" xfId="0" applyFont="1" applyBorder="1" applyAlignment="1">
      <alignment horizontal="center" vertical="center"/>
    </xf>
    <xf numFmtId="168" fontId="1" fillId="0" borderId="4" xfId="0" applyNumberFormat="1" applyFont="1" applyBorder="1" applyAlignment="1" applyProtection="1">
      <alignment horizontal="left" vertical="center"/>
      <protection locked="0"/>
    </xf>
    <xf numFmtId="39" fontId="45" fillId="0" borderId="42" xfId="0" applyNumberFormat="1" applyFont="1" applyFill="1" applyBorder="1" applyAlignment="1">
      <alignment horizontal="center"/>
    </xf>
    <xf numFmtId="0" fontId="45" fillId="5" borderId="11" xfId="0" applyFont="1" applyFill="1" applyBorder="1" applyAlignment="1" applyProtection="1">
      <alignment vertical="top"/>
      <protection locked="0"/>
    </xf>
    <xf numFmtId="0" fontId="45" fillId="5" borderId="12" xfId="0" applyFont="1" applyFill="1" applyBorder="1" applyAlignment="1" applyProtection="1">
      <alignment vertical="top"/>
      <protection locked="0"/>
    </xf>
    <xf numFmtId="0" fontId="45" fillId="5" borderId="13" xfId="0" applyFont="1" applyFill="1" applyBorder="1" applyAlignment="1" applyProtection="1">
      <alignment vertical="top"/>
      <protection locked="0"/>
    </xf>
    <xf numFmtId="0" fontId="45" fillId="5" borderId="6" xfId="0" applyFont="1" applyFill="1" applyBorder="1" applyAlignment="1" applyProtection="1">
      <alignment vertical="top"/>
      <protection locked="0"/>
    </xf>
    <xf numFmtId="0" fontId="45" fillId="5" borderId="7" xfId="0" applyFont="1" applyFill="1" applyBorder="1" applyAlignment="1" applyProtection="1">
      <alignment vertical="top"/>
      <protection locked="0"/>
    </xf>
    <xf numFmtId="0" fontId="45" fillId="5" borderId="8" xfId="0" applyFont="1" applyFill="1" applyBorder="1" applyAlignment="1" applyProtection="1">
      <alignment vertical="top"/>
      <protection locked="0"/>
    </xf>
    <xf numFmtId="0" fontId="45" fillId="5" borderId="9" xfId="0" applyFont="1" applyFill="1" applyBorder="1" applyAlignment="1" applyProtection="1">
      <alignment vertical="top"/>
      <protection locked="0"/>
    </xf>
    <xf numFmtId="0" fontId="45" fillId="5" borderId="0" xfId="0" applyFont="1" applyFill="1" applyBorder="1" applyAlignment="1" applyProtection="1">
      <alignment vertical="top"/>
      <protection locked="0"/>
    </xf>
    <xf numFmtId="0" fontId="45" fillId="5" borderId="10" xfId="0" applyFont="1" applyFill="1" applyBorder="1" applyAlignment="1" applyProtection="1">
      <alignment vertical="top"/>
      <protection locked="0"/>
    </xf>
    <xf numFmtId="0" fontId="26" fillId="16" borderId="53" xfId="0" applyFont="1" applyFill="1" applyBorder="1" applyAlignment="1">
      <alignment horizontal="left" vertical="center"/>
    </xf>
    <xf numFmtId="44" fontId="26" fillId="16" borderId="54" xfId="1" applyFont="1" applyFill="1" applyBorder="1" applyAlignment="1">
      <alignment vertical="center"/>
    </xf>
    <xf numFmtId="0" fontId="26" fillId="16" borderId="50" xfId="0" applyFont="1" applyFill="1" applyBorder="1" applyAlignment="1">
      <alignment horizontal="left" vertical="center"/>
    </xf>
    <xf numFmtId="44" fontId="26" fillId="16" borderId="51" xfId="1" applyFont="1" applyFill="1" applyBorder="1" applyAlignment="1">
      <alignment vertical="center"/>
    </xf>
    <xf numFmtId="10" fontId="26" fillId="16" borderId="54" xfId="2" applyNumberFormat="1" applyFont="1" applyFill="1" applyBorder="1" applyAlignment="1">
      <alignment vertical="center"/>
    </xf>
    <xf numFmtId="0" fontId="26" fillId="17" borderId="53" xfId="0" applyFont="1" applyFill="1" applyBorder="1" applyAlignment="1">
      <alignment horizontal="left" vertical="center"/>
    </xf>
    <xf numFmtId="44" fontId="26" fillId="17" borderId="54" xfId="1" applyFont="1" applyFill="1" applyBorder="1" applyAlignment="1">
      <alignment vertical="center"/>
    </xf>
    <xf numFmtId="0" fontId="26" fillId="17" borderId="50" xfId="0" applyFont="1" applyFill="1" applyBorder="1" applyAlignment="1">
      <alignment horizontal="left" vertical="center"/>
    </xf>
    <xf numFmtId="44" fontId="26" fillId="17" borderId="51" xfId="1" applyFont="1" applyFill="1" applyBorder="1" applyAlignment="1">
      <alignment vertical="center"/>
    </xf>
    <xf numFmtId="10" fontId="26" fillId="17" borderId="54" xfId="2" applyNumberFormat="1" applyFont="1" applyFill="1" applyBorder="1" applyAlignment="1">
      <alignment vertical="center"/>
    </xf>
    <xf numFmtId="0" fontId="43" fillId="5" borderId="30" xfId="0" applyFont="1" applyFill="1" applyBorder="1" applyAlignment="1">
      <alignment horizontal="right" vertical="center" indent="1"/>
    </xf>
    <xf numFmtId="0" fontId="14" fillId="7" borderId="64" xfId="0" applyNumberFormat="1" applyFont="1" applyFill="1" applyBorder="1" applyAlignment="1">
      <alignment horizontal="right" vertical="center" wrapText="1" indent="1"/>
    </xf>
    <xf numFmtId="0" fontId="14" fillId="7" borderId="67" xfId="0" applyNumberFormat="1" applyFont="1" applyFill="1" applyBorder="1" applyAlignment="1">
      <alignment horizontal="right" vertical="center" wrapText="1" indent="1"/>
    </xf>
    <xf numFmtId="0" fontId="15" fillId="0" borderId="40" xfId="0" quotePrefix="1" applyNumberFormat="1" applyFont="1" applyFill="1" applyBorder="1" applyAlignment="1">
      <alignment horizontal="left" vertical="center" wrapText="1" indent="1"/>
    </xf>
    <xf numFmtId="0" fontId="3" fillId="0" borderId="10" xfId="0" applyFont="1" applyBorder="1" applyAlignment="1" applyProtection="1">
      <alignment horizontal="left" vertical="center" wrapText="1"/>
      <protection locked="0"/>
    </xf>
    <xf numFmtId="0" fontId="1" fillId="0" borderId="4" xfId="0" applyFont="1" applyBorder="1" applyAlignment="1" applyProtection="1">
      <alignment horizontal="left" vertical="center"/>
      <protection locked="0"/>
    </xf>
    <xf numFmtId="164" fontId="1" fillId="0" borderId="4" xfId="0" applyNumberFormat="1" applyFont="1" applyBorder="1" applyAlignment="1" applyProtection="1">
      <alignment horizontal="left" vertical="center"/>
      <protection locked="0"/>
    </xf>
    <xf numFmtId="168" fontId="3" fillId="0" borderId="10" xfId="0" applyNumberFormat="1" applyFont="1" applyBorder="1" applyAlignment="1" applyProtection="1">
      <alignment horizontal="left" vertical="center" wrapText="1"/>
      <protection locked="0"/>
    </xf>
    <xf numFmtId="0" fontId="1" fillId="0" borderId="18" xfId="0" applyFont="1" applyBorder="1" applyAlignment="1" applyProtection="1">
      <alignment vertical="center"/>
      <protection locked="0"/>
    </xf>
    <xf numFmtId="0" fontId="1" fillId="0" borderId="4" xfId="0" applyFont="1" applyBorder="1" applyAlignment="1" applyProtection="1">
      <alignment vertical="center"/>
      <protection locked="0"/>
    </xf>
    <xf numFmtId="0" fontId="1" fillId="0" borderId="10" xfId="0" applyFont="1" applyBorder="1" applyAlignment="1" applyProtection="1">
      <alignment vertical="center"/>
      <protection locked="0"/>
    </xf>
    <xf numFmtId="166" fontId="1" fillId="0" borderId="21" xfId="0" applyNumberFormat="1" applyFont="1" applyBorder="1" applyAlignment="1" applyProtection="1">
      <alignment horizontal="left" vertical="center"/>
      <protection locked="0"/>
    </xf>
    <xf numFmtId="166" fontId="1" fillId="0" borderId="10" xfId="0" applyNumberFormat="1" applyFont="1" applyBorder="1" applyAlignment="1" applyProtection="1">
      <alignment horizontal="left" vertical="center"/>
    </xf>
    <xf numFmtId="0" fontId="1" fillId="0" borderId="0" xfId="0" applyFont="1" applyProtection="1">
      <protection locked="0"/>
    </xf>
    <xf numFmtId="0" fontId="1" fillId="0" borderId="0" xfId="0" applyFont="1" applyBorder="1" applyProtection="1">
      <protection locked="0"/>
    </xf>
    <xf numFmtId="0" fontId="4" fillId="0" borderId="0" xfId="0" applyFont="1" applyProtection="1">
      <protection locked="0"/>
    </xf>
    <xf numFmtId="166" fontId="1" fillId="0" borderId="0" xfId="0" applyNumberFormat="1" applyFont="1" applyProtection="1">
      <protection locked="0"/>
    </xf>
    <xf numFmtId="0" fontId="3"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xf>
    <xf numFmtId="0" fontId="26" fillId="0" borderId="0" xfId="8" applyFont="1" applyBorder="1" applyAlignment="1" applyProtection="1"/>
    <xf numFmtId="0" fontId="27" fillId="0" borderId="36" xfId="8" quotePrefix="1" applyFont="1" applyBorder="1" applyAlignment="1" applyProtection="1">
      <alignment horizontal="center"/>
      <protection locked="0"/>
    </xf>
    <xf numFmtId="164" fontId="3" fillId="0" borderId="4" xfId="2" applyNumberFormat="1" applyFont="1" applyBorder="1" applyAlignment="1" applyProtection="1">
      <alignment horizontal="left" vertical="center" wrapText="1"/>
      <protection locked="0"/>
    </xf>
    <xf numFmtId="39" fontId="45" fillId="0" borderId="17" xfId="0" applyNumberFormat="1" applyFont="1" applyFill="1" applyBorder="1" applyAlignment="1" applyProtection="1">
      <alignment horizontal="center"/>
      <protection locked="0"/>
    </xf>
    <xf numFmtId="39" fontId="45" fillId="0" borderId="17" xfId="0" applyNumberFormat="1" applyFont="1" applyFill="1" applyBorder="1" applyAlignment="1" applyProtection="1">
      <protection locked="0"/>
    </xf>
    <xf numFmtId="39" fontId="45" fillId="0" borderId="43" xfId="0" applyNumberFormat="1" applyFont="1" applyBorder="1" applyAlignment="1" applyProtection="1">
      <alignment horizontal="right"/>
      <protection locked="0"/>
    </xf>
    <xf numFmtId="39" fontId="45" fillId="0" borderId="57" xfId="0" applyNumberFormat="1" applyFont="1" applyBorder="1" applyAlignment="1" applyProtection="1">
      <alignment horizontal="right"/>
      <protection locked="0"/>
    </xf>
    <xf numFmtId="39" fontId="45" fillId="0" borderId="47" xfId="0" applyNumberFormat="1" applyFont="1" applyBorder="1" applyAlignment="1" applyProtection="1">
      <alignment horizontal="center"/>
      <protection locked="0"/>
    </xf>
    <xf numFmtId="39" fontId="45" fillId="0" borderId="47" xfId="0" applyNumberFormat="1" applyFont="1" applyBorder="1" applyAlignment="1" applyProtection="1">
      <alignment horizontal="right"/>
      <protection locked="0"/>
    </xf>
    <xf numFmtId="44" fontId="48" fillId="15" borderId="54" xfId="1" applyFont="1" applyFill="1" applyBorder="1" applyAlignment="1" applyProtection="1">
      <alignment vertical="center"/>
      <protection locked="0"/>
    </xf>
    <xf numFmtId="44" fontId="48" fillId="19" borderId="54" xfId="1" applyFont="1" applyFill="1" applyBorder="1" applyAlignment="1" applyProtection="1">
      <alignment vertical="center"/>
      <protection locked="0"/>
    </xf>
    <xf numFmtId="39" fontId="45" fillId="0" borderId="20" xfId="0" applyNumberFormat="1" applyFont="1" applyFill="1" applyBorder="1" applyAlignment="1" applyProtection="1">
      <alignment horizontal="center"/>
      <protection locked="0"/>
    </xf>
    <xf numFmtId="0" fontId="0" fillId="0" borderId="0" xfId="0" applyProtection="1">
      <protection locked="0"/>
    </xf>
    <xf numFmtId="39" fontId="45" fillId="0" borderId="43" xfId="0" applyNumberFormat="1" applyFont="1" applyFill="1" applyBorder="1" applyAlignment="1" applyProtection="1">
      <alignment horizontal="right"/>
      <protection locked="0"/>
    </xf>
    <xf numFmtId="0" fontId="43" fillId="14" borderId="15" xfId="0" applyFont="1" applyFill="1" applyBorder="1" applyAlignment="1" applyProtection="1">
      <alignment horizontal="left" vertical="center"/>
      <protection locked="0"/>
    </xf>
    <xf numFmtId="7" fontId="0" fillId="0" borderId="0" xfId="0" applyNumberFormat="1" applyProtection="1">
      <protection locked="0"/>
    </xf>
    <xf numFmtId="0" fontId="0" fillId="0" borderId="63" xfId="0" applyNumberFormat="1" applyBorder="1"/>
    <xf numFmtId="0" fontId="9" fillId="0" borderId="7" xfId="0" applyFont="1" applyBorder="1" applyAlignment="1">
      <alignment horizontal="right" vertical="center" indent="1"/>
    </xf>
    <xf numFmtId="39" fontId="45" fillId="0" borderId="30" xfId="0" applyNumberFormat="1" applyFont="1" applyBorder="1" applyAlignment="1" applyProtection="1">
      <alignment horizontal="right"/>
      <protection locked="0"/>
    </xf>
    <xf numFmtId="165" fontId="26" fillId="16" borderId="51" xfId="1" applyNumberFormat="1" applyFont="1" applyFill="1" applyBorder="1" applyAlignment="1">
      <alignment vertical="center"/>
    </xf>
    <xf numFmtId="0" fontId="19" fillId="0" borderId="0" xfId="0" applyNumberFormat="1" applyFont="1" applyAlignment="1">
      <alignment horizontal="center"/>
    </xf>
    <xf numFmtId="49" fontId="1" fillId="0" borderId="8" xfId="0" applyNumberFormat="1" applyFont="1" applyBorder="1" applyAlignment="1" applyProtection="1">
      <alignment horizontal="left" vertical="center" wrapText="1"/>
      <protection locked="0"/>
    </xf>
    <xf numFmtId="0" fontId="8" fillId="0" borderId="11" xfId="0" applyFont="1" applyBorder="1" applyAlignment="1">
      <alignment horizontal="right" vertical="center" indent="1"/>
    </xf>
    <xf numFmtId="0" fontId="43" fillId="0" borderId="16" xfId="0" applyFont="1" applyBorder="1" applyAlignment="1" applyProtection="1">
      <alignment horizontal="left" vertical="center" wrapText="1" indent="1"/>
      <protection locked="0"/>
    </xf>
    <xf numFmtId="0" fontId="1" fillId="0" borderId="0" xfId="0" applyFont="1" applyProtection="1"/>
    <xf numFmtId="0" fontId="15" fillId="0" borderId="63" xfId="0" quotePrefix="1" applyNumberFormat="1" applyFont="1" applyFill="1" applyBorder="1" applyAlignment="1">
      <alignment horizontal="left" vertical="center" wrapText="1" indent="1"/>
    </xf>
    <xf numFmtId="0" fontId="0" fillId="0" borderId="0" xfId="0" applyNumberFormat="1" applyBorder="1"/>
    <xf numFmtId="0" fontId="38" fillId="9" borderId="65" xfId="0" applyNumberFormat="1" applyFont="1" applyFill="1" applyBorder="1" applyAlignment="1">
      <alignment vertical="center"/>
    </xf>
    <xf numFmtId="0" fontId="38" fillId="9" borderId="66" xfId="0" applyNumberFormat="1" applyFont="1" applyFill="1" applyBorder="1" applyAlignment="1">
      <alignment vertical="center"/>
    </xf>
    <xf numFmtId="0" fontId="15" fillId="0" borderId="70" xfId="0" applyNumberFormat="1" applyFont="1" applyFill="1" applyBorder="1" applyAlignment="1">
      <alignment horizontal="left" vertical="center" indent="1"/>
    </xf>
    <xf numFmtId="0" fontId="15" fillId="8" borderId="28" xfId="0" applyNumberFormat="1" applyFont="1" applyFill="1" applyBorder="1" applyAlignment="1">
      <alignment horizontal="left" vertical="center" wrapText="1" indent="1"/>
    </xf>
    <xf numFmtId="166" fontId="15" fillId="0" borderId="28" xfId="1" applyNumberFormat="1" applyFont="1" applyFill="1" applyBorder="1" applyAlignment="1">
      <alignment horizontal="left" vertical="center" wrapText="1" indent="1"/>
    </xf>
    <xf numFmtId="166" fontId="17" fillId="10" borderId="29" xfId="0" applyNumberFormat="1" applyFont="1" applyFill="1" applyBorder="1" applyAlignment="1">
      <alignment horizontal="left" vertical="center" indent="1"/>
    </xf>
    <xf numFmtId="0" fontId="15" fillId="8" borderId="28" xfId="0" applyNumberFormat="1" applyFont="1" applyFill="1" applyBorder="1" applyAlignment="1">
      <alignment horizontal="left" vertical="center" indent="1"/>
    </xf>
    <xf numFmtId="166" fontId="15" fillId="0" borderId="28" xfId="0" applyNumberFormat="1" applyFont="1" applyFill="1" applyBorder="1" applyAlignment="1">
      <alignment horizontal="left" vertical="center" indent="1"/>
    </xf>
    <xf numFmtId="0" fontId="15" fillId="0" borderId="6" xfId="0" applyNumberFormat="1" applyFont="1" applyFill="1" applyBorder="1" applyAlignment="1">
      <alignment horizontal="left" vertical="center" indent="1"/>
    </xf>
    <xf numFmtId="0" fontId="15" fillId="8" borderId="9" xfId="0" applyNumberFormat="1" applyFont="1" applyFill="1" applyBorder="1" applyAlignment="1">
      <alignment horizontal="left" vertical="center" wrapText="1" indent="1"/>
    </xf>
    <xf numFmtId="0" fontId="38" fillId="9" borderId="69" xfId="0" applyNumberFormat="1" applyFont="1" applyFill="1" applyBorder="1" applyAlignment="1">
      <alignment vertical="center"/>
    </xf>
    <xf numFmtId="166" fontId="17" fillId="10" borderId="71" xfId="0" applyNumberFormat="1" applyFont="1" applyFill="1" applyBorder="1" applyAlignment="1">
      <alignment horizontal="left" vertical="center" indent="1"/>
    </xf>
    <xf numFmtId="0" fontId="15" fillId="8" borderId="9" xfId="0" applyNumberFormat="1" applyFont="1" applyFill="1" applyBorder="1" applyAlignment="1">
      <alignment horizontal="left" vertical="center" indent="1"/>
    </xf>
    <xf numFmtId="166" fontId="15" fillId="0" borderId="9" xfId="0" applyNumberFormat="1" applyFont="1" applyFill="1" applyBorder="1" applyAlignment="1">
      <alignment horizontal="left" vertical="center" indent="1"/>
    </xf>
    <xf numFmtId="0" fontId="15" fillId="8" borderId="29" xfId="0" applyNumberFormat="1" applyFont="1" applyFill="1" applyBorder="1" applyAlignment="1">
      <alignment horizontal="left" vertical="center" wrapText="1" indent="1"/>
    </xf>
    <xf numFmtId="166" fontId="15" fillId="0" borderId="29" xfId="1" applyNumberFormat="1" applyFont="1" applyFill="1" applyBorder="1" applyAlignment="1">
      <alignment horizontal="left" vertical="center" wrapText="1" indent="1"/>
    </xf>
    <xf numFmtId="0" fontId="15" fillId="8" borderId="71" xfId="0" applyNumberFormat="1" applyFont="1" applyFill="1" applyBorder="1" applyAlignment="1">
      <alignment horizontal="left" vertical="center" wrapText="1" indent="1"/>
    </xf>
    <xf numFmtId="49" fontId="12" fillId="0" borderId="18" xfId="0" quotePrefix="1" applyNumberFormat="1" applyFont="1" applyBorder="1" applyAlignment="1" applyProtection="1">
      <alignment horizontal="left" vertical="center" wrapText="1"/>
      <protection locked="0"/>
    </xf>
    <xf numFmtId="49" fontId="10" fillId="0" borderId="4" xfId="0" quotePrefix="1" applyNumberFormat="1" applyFont="1" applyBorder="1" applyAlignment="1" applyProtection="1">
      <alignment horizontal="left" vertical="center" wrapText="1"/>
      <protection locked="0"/>
    </xf>
    <xf numFmtId="0" fontId="50" fillId="0" borderId="0" xfId="0" applyFont="1" applyProtection="1"/>
    <xf numFmtId="0" fontId="15" fillId="0" borderId="9" xfId="1" applyNumberFormat="1" applyFont="1" applyFill="1" applyBorder="1" applyAlignment="1">
      <alignment horizontal="left" vertical="center" indent="1"/>
    </xf>
    <xf numFmtId="165" fontId="1" fillId="0" borderId="1" xfId="1" applyNumberFormat="1" applyFont="1" applyBorder="1" applyAlignment="1" applyProtection="1">
      <alignment horizontal="left" vertical="center"/>
      <protection locked="0"/>
    </xf>
    <xf numFmtId="165" fontId="1" fillId="0" borderId="4" xfId="0" applyNumberFormat="1" applyFont="1" applyBorder="1" applyAlignment="1" applyProtection="1">
      <alignment horizontal="left" vertical="center"/>
      <protection locked="0"/>
    </xf>
    <xf numFmtId="0" fontId="15" fillId="0" borderId="9" xfId="0" applyNumberFormat="1" applyFont="1" applyFill="1" applyBorder="1" applyAlignment="1">
      <alignment horizontal="left" vertical="center" indent="1"/>
    </xf>
    <xf numFmtId="0" fontId="15" fillId="0" borderId="28" xfId="0" applyNumberFormat="1" applyFont="1" applyFill="1" applyBorder="1" applyAlignment="1">
      <alignment horizontal="left" vertical="center" indent="1"/>
    </xf>
    <xf numFmtId="0" fontId="15" fillId="0" borderId="71" xfId="0" applyNumberFormat="1" applyFont="1" applyFill="1" applyBorder="1" applyAlignment="1">
      <alignment horizontal="left" vertical="center" wrapText="1" indent="1"/>
    </xf>
    <xf numFmtId="0" fontId="15" fillId="0" borderId="29" xfId="0" applyNumberFormat="1" applyFont="1" applyFill="1" applyBorder="1" applyAlignment="1">
      <alignment horizontal="left" vertical="center" wrapText="1" indent="1"/>
    </xf>
    <xf numFmtId="0" fontId="15" fillId="8" borderId="9" xfId="1" applyNumberFormat="1" applyFont="1" applyFill="1" applyBorder="1" applyAlignment="1">
      <alignment horizontal="left" vertical="center" indent="1"/>
    </xf>
    <xf numFmtId="166" fontId="15" fillId="8" borderId="28" xfId="0" applyNumberFormat="1" applyFont="1" applyFill="1" applyBorder="1" applyAlignment="1">
      <alignment horizontal="left" vertical="center" indent="1"/>
    </xf>
    <xf numFmtId="7" fontId="15" fillId="8" borderId="9" xfId="0" applyNumberFormat="1" applyFont="1" applyFill="1" applyBorder="1" applyAlignment="1">
      <alignment horizontal="left" vertical="center" wrapText="1" indent="1"/>
    </xf>
    <xf numFmtId="165" fontId="15" fillId="0" borderId="9" xfId="0" applyNumberFormat="1" applyFont="1" applyFill="1" applyBorder="1" applyAlignment="1">
      <alignment horizontal="left" vertical="center" indent="1"/>
    </xf>
    <xf numFmtId="165" fontId="15" fillId="0" borderId="9" xfId="1" applyNumberFormat="1" applyFont="1" applyFill="1" applyBorder="1" applyAlignment="1">
      <alignment horizontal="left" vertical="center" wrapText="1" indent="1"/>
    </xf>
    <xf numFmtId="165" fontId="17" fillId="10" borderId="71" xfId="0" applyNumberFormat="1" applyFont="1" applyFill="1" applyBorder="1" applyAlignment="1">
      <alignment horizontal="left" vertical="center" indent="1"/>
    </xf>
    <xf numFmtId="0" fontId="32" fillId="20" borderId="11" xfId="8" applyFont="1" applyFill="1" applyBorder="1" applyProtection="1"/>
    <xf numFmtId="0" fontId="32" fillId="20" borderId="12" xfId="8" applyFont="1" applyFill="1" applyBorder="1" applyProtection="1"/>
    <xf numFmtId="44" fontId="32" fillId="20" borderId="38" xfId="6" applyFont="1" applyFill="1" applyBorder="1" applyProtection="1"/>
    <xf numFmtId="44" fontId="32" fillId="20" borderId="39" xfId="6" applyFont="1" applyFill="1" applyBorder="1" applyProtection="1"/>
    <xf numFmtId="44" fontId="32" fillId="20" borderId="12" xfId="6" applyFont="1" applyFill="1" applyBorder="1" applyProtection="1"/>
    <xf numFmtId="44" fontId="32" fillId="20" borderId="13" xfId="6" applyFont="1" applyFill="1" applyBorder="1" applyProtection="1"/>
    <xf numFmtId="0" fontId="25" fillId="20" borderId="55" xfId="8" applyFont="1" applyFill="1" applyBorder="1" applyAlignment="1" applyProtection="1">
      <alignment horizontal="center" vertical="center" wrapText="1"/>
    </xf>
    <xf numFmtId="0" fontId="25" fillId="20" borderId="61" xfId="8" applyFont="1" applyFill="1" applyBorder="1" applyAlignment="1" applyProtection="1">
      <alignment horizontal="center" vertical="center" wrapText="1"/>
    </xf>
    <xf numFmtId="0" fontId="25" fillId="20" borderId="62" xfId="8" applyFont="1" applyFill="1" applyBorder="1" applyAlignment="1" applyProtection="1">
      <alignment horizontal="center" vertical="center" wrapText="1"/>
    </xf>
    <xf numFmtId="0" fontId="25" fillId="20" borderId="61" xfId="8" applyFont="1" applyFill="1" applyBorder="1" applyAlignment="1" applyProtection="1">
      <alignment horizontal="center" vertical="center"/>
    </xf>
    <xf numFmtId="0" fontId="25" fillId="20" borderId="62" xfId="8" applyFont="1" applyFill="1" applyBorder="1" applyAlignment="1" applyProtection="1">
      <alignment horizontal="center" vertical="center"/>
    </xf>
    <xf numFmtId="0" fontId="27" fillId="0" borderId="36" xfId="8" quotePrefix="1" applyFont="1" applyFill="1" applyBorder="1" applyAlignment="1" applyProtection="1">
      <alignment horizontal="center" vertical="center"/>
    </xf>
    <xf numFmtId="0" fontId="27" fillId="0" borderId="35" xfId="8" applyFont="1" applyFill="1" applyBorder="1" applyAlignment="1" applyProtection="1">
      <alignment horizontal="center" vertical="center"/>
    </xf>
    <xf numFmtId="0" fontId="27" fillId="0" borderId="35" xfId="8" quotePrefix="1" applyFont="1" applyFill="1" applyBorder="1" applyAlignment="1" applyProtection="1">
      <alignment horizontal="center" vertical="center"/>
    </xf>
    <xf numFmtId="0" fontId="27" fillId="0" borderId="35" xfId="8" applyFont="1" applyBorder="1" applyAlignment="1" applyProtection="1">
      <alignment horizontal="center" vertical="center"/>
    </xf>
    <xf numFmtId="44" fontId="27" fillId="0" borderId="35" xfId="6" applyNumberFormat="1" applyFont="1" applyBorder="1" applyAlignment="1" applyProtection="1">
      <alignment vertical="center"/>
    </xf>
    <xf numFmtId="44" fontId="27" fillId="0" borderId="35" xfId="6" applyFont="1" applyBorder="1" applyAlignment="1" applyProtection="1">
      <alignment vertical="center"/>
    </xf>
    <xf numFmtId="0" fontId="27" fillId="4" borderId="36" xfId="8" applyFont="1" applyFill="1" applyBorder="1" applyAlignment="1" applyProtection="1">
      <alignment horizontal="center" vertical="center"/>
    </xf>
    <xf numFmtId="0" fontId="27" fillId="4" borderId="35" xfId="8" applyFont="1" applyFill="1" applyBorder="1" applyAlignment="1" applyProtection="1">
      <alignment horizontal="center" vertical="center"/>
    </xf>
    <xf numFmtId="0" fontId="27" fillId="4" borderId="35" xfId="8" quotePrefix="1" applyFont="1" applyFill="1" applyBorder="1" applyAlignment="1" applyProtection="1">
      <alignment horizontal="center" vertical="center"/>
    </xf>
    <xf numFmtId="44" fontId="27" fillId="4" borderId="35" xfId="6" applyFont="1" applyFill="1" applyBorder="1" applyAlignment="1" applyProtection="1">
      <alignment vertical="center"/>
    </xf>
    <xf numFmtId="0" fontId="9" fillId="0" borderId="12" xfId="0" applyFont="1" applyBorder="1" applyAlignment="1" applyProtection="1">
      <alignment horizontal="right" vertical="center" wrapText="1" indent="1"/>
    </xf>
    <xf numFmtId="0" fontId="3" fillId="0" borderId="10" xfId="0" applyFont="1" applyBorder="1" applyAlignment="1" applyProtection="1">
      <alignment horizontal="left" vertical="center"/>
      <protection locked="0"/>
    </xf>
    <xf numFmtId="0" fontId="9" fillId="0" borderId="33" xfId="0" applyFont="1" applyBorder="1" applyAlignment="1">
      <alignment horizontal="right" vertical="center" indent="1"/>
    </xf>
    <xf numFmtId="0" fontId="9" fillId="0" borderId="34" xfId="0" applyFont="1" applyBorder="1" applyAlignment="1">
      <alignment horizontal="right" vertical="center" indent="1"/>
    </xf>
    <xf numFmtId="0" fontId="1" fillId="0" borderId="0" xfId="0" quotePrefix="1" applyFont="1"/>
    <xf numFmtId="0" fontId="7" fillId="0" borderId="11" xfId="0" applyFont="1" applyBorder="1" applyAlignment="1">
      <alignment horizontal="right" vertical="center" indent="1"/>
    </xf>
    <xf numFmtId="0" fontId="1" fillId="0" borderId="19" xfId="0" applyFont="1" applyBorder="1" applyAlignment="1" applyProtection="1">
      <alignment vertical="center"/>
      <protection locked="0"/>
    </xf>
    <xf numFmtId="166" fontId="1" fillId="0" borderId="13" xfId="0" applyNumberFormat="1" applyFont="1" applyBorder="1" applyAlignment="1" applyProtection="1">
      <alignment horizontal="left" vertical="center"/>
      <protection locked="0"/>
    </xf>
    <xf numFmtId="10" fontId="1" fillId="0" borderId="4" xfId="2" applyNumberFormat="1" applyFont="1" applyBorder="1" applyAlignment="1" applyProtection="1">
      <alignment horizontal="left" vertical="center"/>
      <protection locked="0"/>
    </xf>
    <xf numFmtId="0" fontId="9" fillId="4" borderId="41" xfId="0" applyFont="1" applyFill="1" applyBorder="1" applyAlignment="1">
      <alignment horizontal="right" vertical="center" indent="1"/>
    </xf>
    <xf numFmtId="7" fontId="3" fillId="0" borderId="18" xfId="0" applyNumberFormat="1" applyFont="1" applyBorder="1" applyAlignment="1" applyProtection="1">
      <alignment horizontal="left" vertical="center" wrapText="1"/>
      <protection locked="0"/>
    </xf>
    <xf numFmtId="0" fontId="9" fillId="0" borderId="34" xfId="0" applyFont="1" applyBorder="1" applyAlignment="1">
      <alignment horizontal="right" vertical="center" wrapText="1" indent="1"/>
    </xf>
    <xf numFmtId="7" fontId="3" fillId="0" borderId="19" xfId="0" applyNumberFormat="1" applyFont="1" applyBorder="1" applyAlignment="1" applyProtection="1">
      <alignment horizontal="left" vertical="center" wrapText="1"/>
      <protection locked="0"/>
    </xf>
    <xf numFmtId="0" fontId="9" fillId="0" borderId="0" xfId="0" applyFont="1" applyBorder="1" applyAlignment="1" applyProtection="1">
      <alignment horizontal="right" vertical="center" wrapText="1" indent="1"/>
    </xf>
    <xf numFmtId="0" fontId="9" fillId="0" borderId="9" xfId="0" applyFont="1" applyFill="1" applyBorder="1" applyAlignment="1">
      <alignment horizontal="right" vertical="center" indent="1"/>
    </xf>
    <xf numFmtId="0" fontId="43" fillId="0" borderId="30" xfId="0" applyFont="1" applyBorder="1" applyAlignment="1">
      <alignment horizontal="center" vertical="center"/>
    </xf>
    <xf numFmtId="0" fontId="38" fillId="9" borderId="75" xfId="0" applyNumberFormat="1" applyFont="1" applyFill="1" applyBorder="1" applyAlignment="1">
      <alignment vertical="center"/>
    </xf>
    <xf numFmtId="0" fontId="15" fillId="0" borderId="76" xfId="0" applyNumberFormat="1" applyFont="1" applyFill="1" applyBorder="1" applyAlignment="1">
      <alignment horizontal="left" vertical="center" indent="1"/>
    </xf>
    <xf numFmtId="0" fontId="15" fillId="0" borderId="40" xfId="0" applyNumberFormat="1" applyFont="1" applyFill="1" applyBorder="1" applyAlignment="1">
      <alignment horizontal="left" vertical="center" wrapText="1" indent="1"/>
    </xf>
    <xf numFmtId="0" fontId="16" fillId="10" borderId="65" xfId="0" applyNumberFormat="1" applyFont="1" applyFill="1" applyBorder="1" applyAlignment="1">
      <alignment horizontal="right" vertical="center" wrapText="1" indent="1"/>
    </xf>
    <xf numFmtId="166" fontId="17" fillId="10" borderId="66" xfId="0" applyNumberFormat="1" applyFont="1" applyFill="1" applyBorder="1" applyAlignment="1">
      <alignment horizontal="left" vertical="center" indent="1"/>
    </xf>
    <xf numFmtId="0" fontId="15" fillId="0" borderId="9" xfId="0" applyNumberFormat="1" applyFont="1" applyFill="1" applyBorder="1" applyAlignment="1">
      <alignment horizontal="left" vertical="center" wrapText="1" indent="1"/>
    </xf>
    <xf numFmtId="0" fontId="15" fillId="0" borderId="28" xfId="0" applyNumberFormat="1" applyFont="1" applyFill="1" applyBorder="1" applyAlignment="1">
      <alignment horizontal="left" vertical="center" wrapText="1" indent="1"/>
    </xf>
    <xf numFmtId="7" fontId="15" fillId="8" borderId="71" xfId="0" applyNumberFormat="1" applyFont="1" applyFill="1" applyBorder="1" applyAlignment="1">
      <alignment horizontal="left" vertical="center" wrapText="1" indent="1"/>
    </xf>
    <xf numFmtId="0" fontId="15" fillId="0" borderId="40" xfId="0" applyNumberFormat="1" applyFont="1" applyFill="1" applyBorder="1" applyAlignment="1">
      <alignment horizontal="left" vertical="center" indent="1"/>
    </xf>
    <xf numFmtId="165" fontId="15" fillId="0" borderId="71" xfId="1" applyNumberFormat="1" applyFont="1" applyFill="1" applyBorder="1" applyAlignment="1">
      <alignment horizontal="left" vertical="center" wrapText="1" indent="1"/>
    </xf>
    <xf numFmtId="165" fontId="17" fillId="10" borderId="77" xfId="0" applyNumberFormat="1" applyFont="1" applyFill="1" applyBorder="1" applyAlignment="1">
      <alignment horizontal="left" vertical="center" indent="1"/>
    </xf>
    <xf numFmtId="0" fontId="1" fillId="0" borderId="4" xfId="2" applyNumberFormat="1" applyFont="1" applyBorder="1" applyAlignment="1" applyProtection="1">
      <alignment horizontal="left" vertical="center"/>
      <protection locked="0"/>
    </xf>
    <xf numFmtId="39" fontId="45" fillId="0" borderId="57" xfId="0" applyNumberFormat="1" applyFont="1" applyFill="1" applyBorder="1" applyAlignment="1" applyProtection="1">
      <alignment horizontal="right"/>
      <protection locked="0"/>
    </xf>
    <xf numFmtId="49" fontId="1" fillId="0" borderId="4" xfId="0" quotePrefix="1"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left" vertical="center"/>
      <protection locked="0"/>
    </xf>
    <xf numFmtId="165" fontId="15" fillId="8" borderId="9" xfId="0" applyNumberFormat="1" applyFont="1" applyFill="1" applyBorder="1" applyAlignment="1">
      <alignment horizontal="left" vertical="center" indent="1"/>
    </xf>
    <xf numFmtId="0" fontId="51" fillId="24" borderId="0" xfId="0" applyFont="1" applyFill="1"/>
    <xf numFmtId="0" fontId="51" fillId="23" borderId="0" xfId="0" applyFont="1" applyFill="1"/>
    <xf numFmtId="0" fontId="51" fillId="21" borderId="0" xfId="0" applyFont="1" applyFill="1"/>
    <xf numFmtId="0" fontId="51" fillId="25" borderId="0" xfId="0" applyFont="1" applyFill="1"/>
    <xf numFmtId="0" fontId="51" fillId="12" borderId="0" xfId="0" applyFont="1" applyFill="1"/>
    <xf numFmtId="0" fontId="51" fillId="22" borderId="0" xfId="0" applyFont="1" applyFill="1"/>
    <xf numFmtId="14" fontId="3" fillId="0" borderId="21" xfId="0" applyNumberFormat="1" applyFont="1" applyBorder="1" applyAlignment="1" applyProtection="1">
      <alignment horizontal="left" vertical="center"/>
      <protection locked="0"/>
    </xf>
    <xf numFmtId="44" fontId="52" fillId="0" borderId="4" xfId="0" applyNumberFormat="1" applyFont="1" applyBorder="1" applyAlignment="1" applyProtection="1">
      <alignment horizontal="left" vertical="center" wrapText="1"/>
      <protection locked="0"/>
    </xf>
    <xf numFmtId="0" fontId="9" fillId="0" borderId="9" xfId="0" applyFont="1" applyBorder="1" applyAlignment="1">
      <alignment horizontal="right" vertical="center" wrapText="1" indent="1"/>
    </xf>
    <xf numFmtId="0" fontId="3" fillId="0" borderId="10" xfId="0" applyFont="1" applyBorder="1" applyAlignment="1" applyProtection="1">
      <alignment horizontal="left" vertical="center"/>
      <protection locked="0"/>
    </xf>
    <xf numFmtId="0" fontId="3" fillId="0" borderId="10" xfId="0" applyFont="1" applyBorder="1" applyAlignment="1" applyProtection="1">
      <alignment horizontal="left" vertical="center" wrapText="1"/>
      <protection locked="0"/>
    </xf>
    <xf numFmtId="0" fontId="6" fillId="0" borderId="11" xfId="0" applyFont="1" applyBorder="1" applyAlignment="1">
      <alignment horizontal="right" vertical="center" indent="1"/>
    </xf>
    <xf numFmtId="0" fontId="1" fillId="0" borderId="19" xfId="2" applyNumberFormat="1"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7" fontId="3" fillId="0" borderId="4" xfId="0" applyNumberFormat="1" applyFont="1" applyBorder="1" applyAlignment="1" applyProtection="1">
      <alignment horizontal="left" vertical="center" wrapText="1"/>
      <protection locked="0"/>
    </xf>
    <xf numFmtId="0" fontId="9" fillId="0" borderId="0" xfId="0" applyFont="1" applyBorder="1" applyAlignment="1">
      <alignment horizontal="right" vertical="center" wrapText="1" indent="1"/>
    </xf>
    <xf numFmtId="0" fontId="11" fillId="0" borderId="8" xfId="0" applyFont="1" applyFill="1" applyBorder="1" applyAlignment="1"/>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53" fillId="0" borderId="0" xfId="0" applyFont="1" applyFill="1" applyAlignment="1" applyProtection="1">
      <alignment wrapText="1"/>
      <protection locked="0"/>
    </xf>
    <xf numFmtId="44" fontId="1" fillId="0" borderId="10" xfId="1" applyFont="1" applyBorder="1" applyAlignment="1" applyProtection="1">
      <alignment horizontal="left" vertical="center"/>
    </xf>
    <xf numFmtId="0" fontId="1" fillId="0" borderId="15" xfId="0" applyFont="1" applyBorder="1"/>
    <xf numFmtId="0" fontId="11" fillId="0" borderId="16" xfId="0" applyFont="1" applyFill="1" applyBorder="1" applyAlignment="1"/>
    <xf numFmtId="0" fontId="9" fillId="0" borderId="33" xfId="0" applyFont="1" applyBorder="1" applyAlignment="1">
      <alignment horizontal="right" vertical="center" wrapText="1" indent="1"/>
    </xf>
    <xf numFmtId="14" fontId="3" fillId="0" borderId="10" xfId="0" applyNumberFormat="1" applyFont="1" applyBorder="1" applyAlignment="1" applyProtection="1">
      <alignment horizontal="left" vertical="center"/>
      <protection locked="0"/>
    </xf>
    <xf numFmtId="0" fontId="44" fillId="4" borderId="81" xfId="0" applyFont="1" applyFill="1" applyBorder="1" applyAlignment="1">
      <alignment horizontal="right" vertical="center" indent="1"/>
    </xf>
    <xf numFmtId="0" fontId="1" fillId="0" borderId="6" xfId="0" applyFont="1" applyBorder="1"/>
    <xf numFmtId="0" fontId="9" fillId="0" borderId="71" xfId="0" applyFont="1" applyBorder="1" applyAlignment="1">
      <alignment horizontal="right" vertical="center" indent="1"/>
    </xf>
    <xf numFmtId="7" fontId="3" fillId="0" borderId="84" xfId="0" applyNumberFormat="1" applyFont="1" applyBorder="1" applyAlignment="1" applyProtection="1">
      <alignment horizontal="left" vertical="center" wrapText="1"/>
      <protection locked="0"/>
    </xf>
    <xf numFmtId="0" fontId="9" fillId="0" borderId="85" xfId="0" applyFont="1" applyBorder="1" applyAlignment="1">
      <alignment horizontal="right" vertical="center" wrapText="1" indent="1"/>
    </xf>
    <xf numFmtId="14" fontId="3" fillId="0" borderId="86" xfId="0" applyNumberFormat="1" applyFont="1" applyBorder="1" applyAlignment="1" applyProtection="1">
      <alignment horizontal="left" vertical="center"/>
      <protection locked="0"/>
    </xf>
    <xf numFmtId="0" fontId="7" fillId="0" borderId="0" xfId="0" quotePrefix="1" applyFont="1" applyFill="1" applyAlignment="1">
      <alignment vertical="center" wrapText="1"/>
    </xf>
    <xf numFmtId="0" fontId="7" fillId="0" borderId="0" xfId="0" applyFont="1" applyFill="1" applyAlignment="1">
      <alignment vertical="center" wrapText="1"/>
    </xf>
    <xf numFmtId="7" fontId="26" fillId="17" borderId="51" xfId="1" applyNumberFormat="1" applyFont="1" applyFill="1" applyBorder="1" applyAlignment="1">
      <alignment vertical="center"/>
    </xf>
    <xf numFmtId="165" fontId="1" fillId="0" borderId="3" xfId="1" applyNumberFormat="1" applyFont="1" applyBorder="1" applyAlignment="1" applyProtection="1">
      <alignment horizontal="left" vertical="center"/>
      <protection locked="0"/>
    </xf>
    <xf numFmtId="14" fontId="15" fillId="8" borderId="9" xfId="0" applyNumberFormat="1" applyFont="1" applyFill="1" applyBorder="1" applyAlignment="1">
      <alignment horizontal="left" vertical="center" indent="1"/>
    </xf>
    <xf numFmtId="0" fontId="54" fillId="0" borderId="19" xfId="0" applyFont="1" applyBorder="1" applyAlignment="1" applyProtection="1">
      <alignment horizontal="left" vertical="center" wrapText="1"/>
      <protection locked="0"/>
    </xf>
    <xf numFmtId="0" fontId="55" fillId="0" borderId="0" xfId="0" applyFont="1"/>
    <xf numFmtId="0" fontId="1"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65" fontId="1" fillId="0" borderId="2" xfId="1" applyNumberFormat="1" applyFont="1" applyBorder="1" applyAlignment="1" applyProtection="1">
      <alignment horizontal="left" vertical="center"/>
      <protection locked="0"/>
    </xf>
    <xf numFmtId="165" fontId="1" fillId="0" borderId="21" xfId="1" applyNumberFormat="1" applyFont="1" applyBorder="1" applyAlignment="1" applyProtection="1">
      <alignment horizontal="left" vertical="center"/>
      <protection locked="0"/>
    </xf>
    <xf numFmtId="167" fontId="49" fillId="0" borderId="12" xfId="9" applyNumberFormat="1" applyBorder="1" applyAlignment="1" applyProtection="1">
      <alignment horizontal="right" vertical="center" wrapText="1" indent="1"/>
      <protection locked="0"/>
    </xf>
    <xf numFmtId="0" fontId="3" fillId="0" borderId="4" xfId="0" applyFont="1" applyFill="1" applyBorder="1" applyAlignment="1" applyProtection="1">
      <alignment horizontal="left" vertical="center" wrapText="1"/>
      <protection locked="0"/>
    </xf>
    <xf numFmtId="0" fontId="1" fillId="0" borderId="0" xfId="0" quotePrefix="1" applyFont="1" applyProtection="1">
      <protection locked="0"/>
    </xf>
    <xf numFmtId="49" fontId="3" fillId="0" borderId="10" xfId="0" applyNumberFormat="1" applyFont="1" applyFill="1" applyBorder="1" applyAlignment="1" applyProtection="1">
      <alignment horizontal="left" vertical="center" wrapText="1"/>
      <protection locked="0"/>
    </xf>
    <xf numFmtId="0" fontId="3" fillId="0" borderId="4" xfId="0" quotePrefix="1" applyFont="1" applyBorder="1" applyAlignment="1" applyProtection="1">
      <alignment horizontal="left" vertical="center" wrapText="1"/>
      <protection locked="0"/>
    </xf>
    <xf numFmtId="0" fontId="49" fillId="0" borderId="13" xfId="9" applyBorder="1" applyAlignment="1" applyProtection="1">
      <alignment vertical="center" wrapText="1"/>
      <protection locked="0"/>
    </xf>
    <xf numFmtId="0" fontId="0" fillId="8" borderId="6" xfId="0" applyFont="1" applyFill="1" applyBorder="1" applyAlignment="1">
      <alignment horizontal="center" vertical="center" wrapText="1"/>
    </xf>
    <xf numFmtId="0" fontId="0" fillId="8" borderId="7"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9"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0" fillId="8" borderId="12" xfId="0" applyFont="1" applyFill="1" applyBorder="1" applyAlignment="1">
      <alignment horizontal="center" vertical="center" wrapText="1"/>
    </xf>
    <xf numFmtId="0" fontId="0" fillId="8" borderId="13" xfId="0" applyFont="1" applyFill="1" applyBorder="1" applyAlignment="1">
      <alignment horizontal="center" vertical="center" wrapText="1"/>
    </xf>
    <xf numFmtId="0" fontId="51" fillId="26" borderId="0" xfId="0" applyFont="1" applyFill="1" applyAlignment="1">
      <alignment horizontal="center"/>
    </xf>
    <xf numFmtId="0" fontId="11" fillId="3" borderId="11" xfId="0" applyFont="1" applyFill="1" applyBorder="1" applyAlignment="1">
      <alignment horizontal="center"/>
    </xf>
    <xf numFmtId="0" fontId="11" fillId="3" borderId="12" xfId="0" applyFont="1" applyFill="1" applyBorder="1" applyAlignment="1">
      <alignment horizontal="center"/>
    </xf>
    <xf numFmtId="0" fontId="11" fillId="3" borderId="13" xfId="0" applyFont="1" applyFill="1" applyBorder="1" applyAlignment="1">
      <alignment horizontal="center"/>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0" fillId="4" borderId="5" xfId="0" applyFont="1" applyFill="1" applyBorder="1" applyAlignment="1" applyProtection="1">
      <alignment horizontal="left" vertical="center" wrapText="1"/>
      <protection locked="0"/>
    </xf>
    <xf numFmtId="0" fontId="10" fillId="4" borderId="24"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0" xfId="0" quotePrefix="1"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11" fillId="3" borderId="14" xfId="0" applyFont="1" applyFill="1" applyBorder="1" applyAlignment="1">
      <alignment horizontal="center"/>
    </xf>
    <xf numFmtId="0" fontId="11" fillId="3" borderId="15" xfId="0" applyFont="1" applyFill="1" applyBorder="1" applyAlignment="1">
      <alignment horizontal="center"/>
    </xf>
    <xf numFmtId="0" fontId="11" fillId="3" borderId="16" xfId="0" applyFont="1" applyFill="1" applyBorder="1" applyAlignment="1">
      <alignment horizontal="center"/>
    </xf>
    <xf numFmtId="0" fontId="9" fillId="4" borderId="7" xfId="0" applyFont="1" applyFill="1" applyBorder="1" applyAlignment="1">
      <alignment horizontal="center" vertical="center"/>
    </xf>
    <xf numFmtId="0" fontId="10" fillId="4" borderId="82" xfId="0" applyFont="1" applyFill="1" applyBorder="1" applyAlignment="1" applyProtection="1">
      <alignment horizontal="left" vertical="center" wrapText="1"/>
    </xf>
    <xf numFmtId="0" fontId="10" fillId="4" borderId="83" xfId="0" applyFont="1" applyFill="1" applyBorder="1" applyAlignment="1" applyProtection="1">
      <alignment horizontal="left" vertical="center" wrapText="1"/>
    </xf>
    <xf numFmtId="0" fontId="9" fillId="4" borderId="1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0" fillId="4" borderId="5" xfId="0" applyFont="1" applyFill="1" applyBorder="1" applyAlignment="1" applyProtection="1">
      <alignment horizontal="left" vertical="center" wrapText="1"/>
    </xf>
    <xf numFmtId="0" fontId="10" fillId="4" borderId="24" xfId="0" applyFont="1" applyFill="1" applyBorder="1" applyAlignment="1" applyProtection="1">
      <alignment horizontal="left" vertical="center" wrapText="1"/>
    </xf>
    <xf numFmtId="0" fontId="10" fillId="4" borderId="58" xfId="0" applyFont="1" applyFill="1" applyBorder="1" applyAlignment="1" applyProtection="1">
      <alignment horizontal="left" vertical="center" wrapText="1"/>
    </xf>
    <xf numFmtId="0" fontId="10" fillId="4" borderId="59" xfId="0" applyFont="1" applyFill="1" applyBorder="1" applyAlignment="1" applyProtection="1">
      <alignment horizontal="left" vertical="center" wrapText="1"/>
    </xf>
    <xf numFmtId="0" fontId="18" fillId="0" borderId="0" xfId="0" applyNumberFormat="1" applyFont="1" applyAlignment="1">
      <alignment horizontal="left" vertical="center" wrapText="1"/>
    </xf>
    <xf numFmtId="0" fontId="19" fillId="11" borderId="78" xfId="0" applyNumberFormat="1" applyFont="1" applyFill="1" applyBorder="1" applyAlignment="1">
      <alignment horizontal="center" vertical="center" textRotation="180"/>
    </xf>
    <xf numFmtId="0" fontId="19" fillId="11" borderId="79" xfId="0" applyNumberFormat="1" applyFont="1" applyFill="1" applyBorder="1" applyAlignment="1">
      <alignment horizontal="center" vertical="center" textRotation="180"/>
    </xf>
    <xf numFmtId="0" fontId="19" fillId="11" borderId="80" xfId="0" applyNumberFormat="1" applyFont="1" applyFill="1" applyBorder="1" applyAlignment="1">
      <alignment horizontal="center" vertical="center" textRotation="180"/>
    </xf>
    <xf numFmtId="0" fontId="13" fillId="6" borderId="25" xfId="0" applyNumberFormat="1" applyFont="1" applyFill="1" applyBorder="1" applyAlignment="1">
      <alignment horizontal="center" vertical="center" wrapText="1"/>
    </xf>
    <xf numFmtId="0" fontId="13" fillId="6" borderId="63" xfId="0" applyNumberFormat="1" applyFont="1" applyFill="1" applyBorder="1" applyAlignment="1">
      <alignment horizontal="center" vertical="center" wrapText="1"/>
    </xf>
    <xf numFmtId="0" fontId="13" fillId="6" borderId="40" xfId="0" applyNumberFormat="1" applyFont="1" applyFill="1" applyBorder="1" applyAlignment="1">
      <alignment horizontal="center" vertical="center" wrapText="1"/>
    </xf>
    <xf numFmtId="0" fontId="13" fillId="6" borderId="26" xfId="0" applyNumberFormat="1" applyFont="1" applyFill="1" applyBorder="1" applyAlignment="1">
      <alignment horizontal="center" vertical="center" wrapText="1"/>
    </xf>
    <xf numFmtId="0" fontId="13" fillId="6" borderId="68" xfId="0" applyNumberFormat="1" applyFont="1" applyFill="1" applyBorder="1" applyAlignment="1">
      <alignment horizontal="center" vertical="center" wrapText="1"/>
    </xf>
    <xf numFmtId="0" fontId="13" fillId="6" borderId="29" xfId="0" applyNumberFormat="1" applyFont="1" applyFill="1" applyBorder="1" applyAlignment="1">
      <alignment horizontal="center" vertical="center" wrapText="1"/>
    </xf>
    <xf numFmtId="0" fontId="13" fillId="6" borderId="72" xfId="0" applyNumberFormat="1" applyFont="1" applyFill="1" applyBorder="1" applyAlignment="1">
      <alignment horizontal="center" vertical="center" wrapText="1"/>
    </xf>
    <xf numFmtId="0" fontId="13" fillId="6" borderId="73" xfId="0" applyNumberFormat="1" applyFont="1" applyFill="1" applyBorder="1" applyAlignment="1">
      <alignment horizontal="center" vertical="center" wrapText="1"/>
    </xf>
    <xf numFmtId="0" fontId="13" fillId="6" borderId="74" xfId="0" applyNumberFormat="1" applyFont="1" applyFill="1" applyBorder="1" applyAlignment="1">
      <alignment horizontal="center" vertical="center" wrapText="1"/>
    </xf>
    <xf numFmtId="0" fontId="15" fillId="0" borderId="9" xfId="0" applyNumberFormat="1" applyFont="1" applyFill="1" applyBorder="1" applyAlignment="1">
      <alignment horizontal="left" vertical="center" wrapText="1" indent="1"/>
    </xf>
    <xf numFmtId="0" fontId="15" fillId="0" borderId="28" xfId="0" applyNumberFormat="1" applyFont="1" applyFill="1" applyBorder="1" applyAlignment="1">
      <alignment horizontal="left" vertical="center" wrapText="1" indent="1"/>
    </xf>
    <xf numFmtId="0" fontId="45" fillId="5" borderId="6" xfId="0" applyFont="1" applyFill="1" applyBorder="1" applyAlignment="1" applyProtection="1">
      <alignment horizontal="left" vertical="top" wrapText="1"/>
      <protection locked="0"/>
    </xf>
    <xf numFmtId="0" fontId="45" fillId="5" borderId="7" xfId="0" applyFont="1" applyFill="1" applyBorder="1" applyAlignment="1" applyProtection="1">
      <alignment horizontal="left" vertical="top" wrapText="1"/>
      <protection locked="0"/>
    </xf>
    <xf numFmtId="0" fontId="45" fillId="5" borderId="8" xfId="0" applyFont="1" applyFill="1" applyBorder="1" applyAlignment="1" applyProtection="1">
      <alignment horizontal="left" vertical="top" wrapText="1"/>
      <protection locked="0"/>
    </xf>
    <xf numFmtId="0" fontId="45" fillId="5" borderId="9" xfId="0" applyFont="1" applyFill="1" applyBorder="1" applyAlignment="1" applyProtection="1">
      <alignment horizontal="left" vertical="top" wrapText="1"/>
      <protection locked="0"/>
    </xf>
    <xf numFmtId="0" fontId="45" fillId="5" borderId="0" xfId="0" applyFont="1" applyFill="1" applyBorder="1" applyAlignment="1" applyProtection="1">
      <alignment horizontal="left" vertical="top" wrapText="1"/>
      <protection locked="0"/>
    </xf>
    <xf numFmtId="0" fontId="45" fillId="5" borderId="10" xfId="0" applyFont="1" applyFill="1" applyBorder="1" applyAlignment="1" applyProtection="1">
      <alignment horizontal="left" vertical="top" wrapText="1"/>
      <protection locked="0"/>
    </xf>
    <xf numFmtId="0" fontId="45" fillId="5" borderId="11" xfId="0" applyFont="1" applyFill="1" applyBorder="1" applyAlignment="1" applyProtection="1">
      <alignment horizontal="left" vertical="top" wrapText="1"/>
      <protection locked="0"/>
    </xf>
    <xf numFmtId="0" fontId="45" fillId="5" borderId="12" xfId="0" applyFont="1" applyFill="1" applyBorder="1" applyAlignment="1" applyProtection="1">
      <alignment horizontal="left" vertical="top" wrapText="1"/>
      <protection locked="0"/>
    </xf>
    <xf numFmtId="0" fontId="45" fillId="5" borderId="13" xfId="0" applyFont="1" applyFill="1" applyBorder="1" applyAlignment="1" applyProtection="1">
      <alignment horizontal="left" vertical="top" wrapText="1"/>
      <protection locked="0"/>
    </xf>
    <xf numFmtId="0" fontId="43" fillId="0" borderId="11" xfId="0" applyFont="1" applyBorder="1" applyAlignment="1" applyProtection="1">
      <alignment horizontal="right" vertical="center"/>
    </xf>
    <xf numFmtId="0" fontId="43" fillId="0" borderId="12" xfId="0" applyFont="1" applyBorder="1" applyAlignment="1" applyProtection="1">
      <alignment horizontal="right" vertical="center"/>
    </xf>
    <xf numFmtId="0" fontId="43" fillId="0" borderId="13" xfId="0" applyFont="1" applyBorder="1" applyAlignment="1" applyProtection="1">
      <alignment horizontal="right" vertical="center"/>
    </xf>
    <xf numFmtId="0" fontId="45" fillId="0" borderId="17" xfId="0" applyFont="1" applyBorder="1" applyAlignment="1" applyProtection="1">
      <alignment horizontal="center"/>
    </xf>
    <xf numFmtId="0" fontId="45" fillId="0" borderId="5" xfId="0" applyFont="1" applyBorder="1" applyAlignment="1" applyProtection="1">
      <alignment horizontal="center"/>
    </xf>
    <xf numFmtId="0" fontId="45" fillId="0" borderId="24"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46" xfId="0" applyFont="1" applyBorder="1" applyAlignment="1" applyProtection="1">
      <alignment horizontal="center"/>
    </xf>
    <xf numFmtId="0" fontId="47" fillId="18" borderId="14" xfId="0" applyFont="1" applyFill="1" applyBorder="1" applyAlignment="1">
      <alignment horizontal="center"/>
    </xf>
    <xf numFmtId="0" fontId="47" fillId="18" borderId="16" xfId="0" applyFont="1" applyFill="1" applyBorder="1" applyAlignment="1">
      <alignment horizontal="center"/>
    </xf>
    <xf numFmtId="0" fontId="47" fillId="15" borderId="14" xfId="0" applyFont="1" applyFill="1" applyBorder="1" applyAlignment="1">
      <alignment horizontal="center"/>
    </xf>
    <xf numFmtId="0" fontId="47" fillId="15" borderId="16" xfId="0" applyFont="1" applyFill="1" applyBorder="1" applyAlignment="1">
      <alignment horizontal="center"/>
    </xf>
    <xf numFmtId="0" fontId="0" fillId="0" borderId="0" xfId="0" applyBorder="1" applyAlignment="1">
      <alignment horizontal="center"/>
    </xf>
    <xf numFmtId="0" fontId="40" fillId="0" borderId="0" xfId="0" applyFont="1" applyAlignment="1">
      <alignment horizontal="center" vertical="center" wrapText="1"/>
    </xf>
    <xf numFmtId="0" fontId="43" fillId="5" borderId="14" xfId="0" applyFont="1" applyFill="1" applyBorder="1" applyAlignment="1" applyProtection="1">
      <alignment horizontal="center" vertical="center"/>
      <protection locked="0"/>
    </xf>
    <xf numFmtId="0" fontId="43" fillId="5" borderId="15" xfId="0" applyFont="1" applyFill="1" applyBorder="1" applyAlignment="1" applyProtection="1">
      <alignment horizontal="center" vertical="center"/>
      <protection locked="0"/>
    </xf>
    <xf numFmtId="0" fontId="43" fillId="5" borderId="16" xfId="0" applyFont="1" applyFill="1" applyBorder="1" applyAlignment="1" applyProtection="1">
      <alignment horizontal="center" vertical="center"/>
      <protection locked="0"/>
    </xf>
    <xf numFmtId="0" fontId="44" fillId="5" borderId="14" xfId="0" quotePrefix="1" applyFont="1" applyFill="1" applyBorder="1" applyAlignment="1">
      <alignment horizontal="center" vertical="center"/>
    </xf>
    <xf numFmtId="0" fontId="44" fillId="5" borderId="16" xfId="0" applyFont="1" applyFill="1" applyBorder="1" applyAlignment="1">
      <alignment horizontal="center" vertical="center"/>
    </xf>
    <xf numFmtId="0" fontId="43" fillId="8" borderId="14"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43" fillId="8" borderId="16" xfId="0" applyFont="1" applyFill="1" applyBorder="1" applyAlignment="1">
      <alignment horizontal="center" vertical="center" wrapText="1"/>
    </xf>
    <xf numFmtId="0" fontId="43" fillId="0" borderId="32" xfId="0" applyFont="1" applyBorder="1" applyAlignment="1">
      <alignment horizontal="center" vertical="center"/>
    </xf>
    <xf numFmtId="0" fontId="45" fillId="0" borderId="14" xfId="0" applyFont="1" applyBorder="1" applyAlignment="1" applyProtection="1">
      <alignment horizontal="center"/>
      <protection locked="0"/>
    </xf>
    <xf numFmtId="0" fontId="45" fillId="0" borderId="15" xfId="0" applyFont="1" applyBorder="1" applyAlignment="1" applyProtection="1">
      <alignment horizontal="center"/>
      <protection locked="0"/>
    </xf>
    <xf numFmtId="0" fontId="45" fillId="0" borderId="16" xfId="0" applyFont="1" applyBorder="1" applyAlignment="1" applyProtection="1">
      <alignment horizontal="center"/>
      <protection locked="0"/>
    </xf>
    <xf numFmtId="0" fontId="43" fillId="0" borderId="30" xfId="0" applyFont="1" applyBorder="1" applyAlignment="1">
      <alignment horizontal="center" vertical="center"/>
    </xf>
    <xf numFmtId="0" fontId="45" fillId="0" borderId="6" xfId="0" applyFont="1" applyBorder="1" applyAlignment="1" applyProtection="1">
      <alignment horizontal="center"/>
    </xf>
    <xf numFmtId="0" fontId="45" fillId="0" borderId="7" xfId="0" applyFont="1" applyBorder="1" applyAlignment="1" applyProtection="1">
      <alignment horizontal="center"/>
    </xf>
    <xf numFmtId="0" fontId="45" fillId="0" borderId="8" xfId="0" applyFont="1" applyBorder="1" applyAlignment="1" applyProtection="1">
      <alignment horizontal="center"/>
    </xf>
    <xf numFmtId="0" fontId="45" fillId="0" borderId="17" xfId="0" applyFont="1" applyFill="1" applyBorder="1" applyAlignment="1" applyProtection="1">
      <alignment horizontal="center"/>
    </xf>
    <xf numFmtId="0" fontId="45" fillId="0" borderId="5" xfId="0" applyFont="1" applyFill="1" applyBorder="1" applyAlignment="1" applyProtection="1">
      <alignment horizontal="center"/>
    </xf>
    <xf numFmtId="0" fontId="45" fillId="0" borderId="24" xfId="0" applyFont="1" applyFill="1" applyBorder="1" applyAlignment="1" applyProtection="1">
      <alignment horizontal="center"/>
    </xf>
    <xf numFmtId="0" fontId="44" fillId="5" borderId="14" xfId="0" applyFont="1" applyFill="1" applyBorder="1" applyAlignment="1">
      <alignment horizontal="center" vertical="center"/>
    </xf>
    <xf numFmtId="0" fontId="45" fillId="0" borderId="41" xfId="0" applyFont="1" applyBorder="1" applyAlignment="1" applyProtection="1">
      <alignment horizontal="center"/>
    </xf>
    <xf numFmtId="0" fontId="45" fillId="0" borderId="58" xfId="0" applyFont="1" applyBorder="1" applyAlignment="1" applyProtection="1">
      <alignment horizontal="center"/>
    </xf>
    <xf numFmtId="0" fontId="45" fillId="0" borderId="59" xfId="0" applyFont="1" applyBorder="1" applyAlignment="1" applyProtection="1">
      <alignment horizontal="center"/>
    </xf>
    <xf numFmtId="0" fontId="24" fillId="0" borderId="6" xfId="8" applyFont="1" applyBorder="1" applyAlignment="1" applyProtection="1">
      <alignment horizontal="center" vertical="center"/>
    </xf>
    <xf numFmtId="0" fontId="24" fillId="0" borderId="7" xfId="8" applyFont="1" applyBorder="1" applyAlignment="1" applyProtection="1">
      <alignment horizontal="center" vertical="center"/>
    </xf>
    <xf numFmtId="0" fontId="24" fillId="0" borderId="8" xfId="8" applyFont="1" applyBorder="1" applyAlignment="1" applyProtection="1">
      <alignment horizontal="center" vertical="center"/>
    </xf>
    <xf numFmtId="0" fontId="24" fillId="0" borderId="11" xfId="8" applyFont="1" applyBorder="1" applyAlignment="1" applyProtection="1">
      <alignment horizontal="center" vertical="center"/>
    </xf>
    <xf numFmtId="0" fontId="24" fillId="0" borderId="12" xfId="8" applyFont="1" applyBorder="1" applyAlignment="1" applyProtection="1">
      <alignment horizontal="center" vertical="center"/>
    </xf>
    <xf numFmtId="0" fontId="24" fillId="0" borderId="13" xfId="8" applyFont="1" applyBorder="1" applyAlignment="1" applyProtection="1">
      <alignment horizontal="center" vertical="center"/>
    </xf>
    <xf numFmtId="0" fontId="27" fillId="0" borderId="37" xfId="6" applyNumberFormat="1" applyFont="1" applyBorder="1" applyAlignment="1" applyProtection="1">
      <alignment horizontal="center"/>
      <protection locked="0"/>
    </xf>
    <xf numFmtId="0" fontId="27" fillId="0" borderId="24" xfId="6" applyNumberFormat="1" applyFont="1" applyBorder="1" applyAlignment="1" applyProtection="1">
      <alignment horizontal="center"/>
      <protection locked="0"/>
    </xf>
    <xf numFmtId="0" fontId="25" fillId="20" borderId="61" xfId="8" applyFont="1" applyFill="1" applyBorder="1" applyAlignment="1" applyProtection="1">
      <alignment horizontal="center" vertical="center" wrapText="1"/>
    </xf>
    <xf numFmtId="0" fontId="25" fillId="20" borderId="59" xfId="8" applyFont="1" applyFill="1" applyBorder="1" applyAlignment="1" applyProtection="1">
      <alignment horizontal="center" vertical="center" wrapText="1"/>
    </xf>
    <xf numFmtId="0" fontId="27" fillId="0" borderId="37" xfId="6" applyNumberFormat="1" applyFont="1" applyBorder="1" applyAlignment="1" applyProtection="1">
      <alignment horizontal="center" vertical="center"/>
    </xf>
    <xf numFmtId="0" fontId="27" fillId="0" borderId="24" xfId="6" applyNumberFormat="1" applyFont="1" applyBorder="1" applyAlignment="1" applyProtection="1">
      <alignment horizontal="center" vertical="center"/>
    </xf>
    <xf numFmtId="0" fontId="27" fillId="4" borderId="37" xfId="6" applyNumberFormat="1" applyFont="1" applyFill="1" applyBorder="1" applyAlignment="1" applyProtection="1">
      <alignment horizontal="center" vertical="center"/>
    </xf>
    <xf numFmtId="0" fontId="27" fillId="4" borderId="24" xfId="6" applyNumberFormat="1" applyFont="1" applyFill="1" applyBorder="1" applyAlignment="1" applyProtection="1">
      <alignment horizontal="center" vertical="center"/>
    </xf>
    <xf numFmtId="0" fontId="27" fillId="4" borderId="37" xfId="6" applyNumberFormat="1" applyFont="1" applyFill="1" applyBorder="1" applyAlignment="1" applyProtection="1">
      <alignment horizontal="center"/>
      <protection locked="0"/>
    </xf>
    <xf numFmtId="0" fontId="27" fillId="4" borderId="24" xfId="6" applyNumberFormat="1" applyFont="1" applyFill="1" applyBorder="1" applyAlignment="1" applyProtection="1">
      <alignment horizontal="center"/>
      <protection locked="0"/>
    </xf>
    <xf numFmtId="14" fontId="3" fillId="0" borderId="4" xfId="0" applyNumberFormat="1" applyFont="1" applyFill="1" applyBorder="1" applyAlignment="1" applyProtection="1">
      <alignment horizontal="left" vertical="center"/>
      <protection locked="0"/>
    </xf>
  </cellXfs>
  <cellStyles count="10">
    <cellStyle name="Comma 2" xfId="5" xr:uid="{00000000-0005-0000-0000-000000000000}"/>
    <cellStyle name="Currency" xfId="1" builtinId="4"/>
    <cellStyle name="Currency 2" xfId="6" xr:uid="{00000000-0005-0000-0000-000002000000}"/>
    <cellStyle name="Hyperlink" xfId="9" builtinId="8"/>
    <cellStyle name="Normal" xfId="0" builtinId="0"/>
    <cellStyle name="Normal 2" xfId="3" xr:uid="{00000000-0005-0000-0000-000005000000}"/>
    <cellStyle name="Normal 2 2" xfId="8" xr:uid="{00000000-0005-0000-0000-000006000000}"/>
    <cellStyle name="Normal 3" xfId="7" xr:uid="{00000000-0005-0000-0000-000007000000}"/>
    <cellStyle name="Percent" xfId="2" builtinId="5"/>
    <cellStyle name="Percent 2" xfId="4" xr:uid="{00000000-0005-0000-0000-000009000000}"/>
  </cellStyles>
  <dxfs count="0"/>
  <tableStyles count="0" defaultTableStyle="TableStyleMedium2" defaultPivotStyle="PivotStyleLight16"/>
  <colors>
    <mruColors>
      <color rgb="FFFF3399"/>
      <color rgb="FFCC66FF"/>
      <color rgb="FF3333CC"/>
      <color rgb="FF008080"/>
      <color rgb="FF0033CC"/>
      <color rgb="FF66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0</xdr:colOff>
      <xdr:row>2</xdr:row>
      <xdr:rowOff>0</xdr:rowOff>
    </xdr:from>
    <xdr:to>
      <xdr:col>10</xdr:col>
      <xdr:colOff>0</xdr:colOff>
      <xdr:row>9</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7979833" y="486833"/>
          <a:ext cx="3418417" cy="1703917"/>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ctr"/>
        <a:lstStyle/>
        <a:p>
          <a:pPr algn="ctr"/>
          <a:r>
            <a:rPr lang="en-US" sz="1200" b="1"/>
            <a:t>Note:  The second gray-shaded header is now a drop-down box indicating</a:t>
          </a:r>
          <a:r>
            <a:rPr lang="en-US" sz="1200" b="1" baseline="0"/>
            <a:t> the type of setup/modification being entered on the form.  This is to help managers determine if we need them to set up a new grant, a new fund under an existing grant ID, or if there is some type of modification to the pre-existing information.</a:t>
          </a:r>
          <a:endParaRPr lang="en-US" sz="12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1</xdr:rowOff>
    </xdr:from>
    <xdr:to>
      <xdr:col>8</xdr:col>
      <xdr:colOff>0</xdr:colOff>
      <xdr:row>6</xdr:row>
      <xdr:rowOff>190500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9134475" y="190501"/>
          <a:ext cx="3686175" cy="1628774"/>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algn="ctr"/>
          <a:r>
            <a:rPr lang="en-US" sz="1100">
              <a:solidFill>
                <a:schemeClr val="dk1"/>
              </a:solidFill>
              <a:effectLst/>
              <a:latin typeface="+mn-lt"/>
              <a:ea typeface="+mn-ea"/>
              <a:cs typeface="+mn-cs"/>
            </a:rPr>
            <a:t>Copy the text first and paste in an e-mail using the "Keep Text Only" option (available when you right-click as you text - it’s the "A" on the far right) and add the PI's last name after their title.  Then copy the chart portion below it.</a:t>
          </a:r>
        </a:p>
        <a:p>
          <a:endParaRPr lang="en-US" sz="1100">
            <a:solidFill>
              <a:schemeClr val="dk1"/>
            </a:solidFill>
            <a:effectLst/>
            <a:latin typeface="+mn-lt"/>
            <a:ea typeface="+mn-ea"/>
            <a:cs typeface="+mn-cs"/>
          </a:endParaRPr>
        </a:p>
        <a:p>
          <a:pPr algn="ctr"/>
          <a:r>
            <a:rPr lang="en-US" sz="1100">
              <a:solidFill>
                <a:schemeClr val="dk1"/>
              </a:solidFill>
              <a:effectLst/>
              <a:latin typeface="+mn-lt"/>
              <a:ea typeface="+mn-ea"/>
              <a:cs typeface="+mn-cs"/>
            </a:rPr>
            <a:t>You can hide as many lines as necessary to get just the info you need.  Customize colors as desired.  All fields should auto populate for your convenience.</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9524</xdr:colOff>
      <xdr:row>1</xdr:row>
      <xdr:rowOff>9525</xdr:rowOff>
    </xdr:from>
    <xdr:to>
      <xdr:col>7</xdr:col>
      <xdr:colOff>3695699</xdr:colOff>
      <xdr:row>8</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9134474" y="200025"/>
          <a:ext cx="3686175" cy="2009775"/>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lstStyle/>
        <a:p>
          <a:pPr algn="ctr"/>
          <a:r>
            <a:rPr lang="en-US" sz="1100"/>
            <a:t>Copy the text first and paste in an e-mail using the "Keep Text Only" option (available when you right-click as you text - it’s the "A" on the far right) and add the PI's last name after their title.  Then copy the chart portion below it.</a:t>
          </a:r>
        </a:p>
        <a:p>
          <a:pPr algn="ctr"/>
          <a:endParaRPr lang="en-US" sz="1100"/>
        </a:p>
        <a:p>
          <a:pPr algn="ctr"/>
          <a:r>
            <a:rPr lang="en-US" sz="1100"/>
            <a:t>You can hide as many lines as necessary to get just the info you need.  Customize colors as desired.  All fields should auto populate for your convenience.</a:t>
          </a:r>
        </a:p>
        <a:p>
          <a:pPr algn="ctr"/>
          <a:endParaRPr lang="en-US" sz="1100"/>
        </a:p>
        <a:p>
          <a:pPr algn="ctr"/>
          <a:r>
            <a:rPr lang="en-US" sz="1100"/>
            <a:t>Use this template for adding/reducing</a:t>
          </a:r>
          <a:r>
            <a:rPr lang="en-US" sz="1100" baseline="0"/>
            <a:t> budget on an existing award.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695512</xdr:colOff>
      <xdr:row>4</xdr:row>
      <xdr:rowOff>160057</xdr:rowOff>
    </xdr:to>
    <xdr:sp macro="" textlink="">
      <xdr:nvSpPr>
        <xdr:cNvPr id="2" name="AutoShape 3" descr="data:image/jpeg;base64,/9j/4AAQSkZJRgABAQAAAQABAAD/2wCEAAkGBxQTEhQUEhQWFBQVFRUYFBcYFhYaFRcUFBUcFhcVGB0YHSogHBolHRQUITEhJSkrLi4uGB8zODMsNygtLiwBCgoKDg0OGxAQGiwlHyQtLCwsLCwsLCwsLCwsLCwsLCwsLCwsLCwsLCwsLCwsLCwsLCwsLCwsLCwsLCwsLCwsN//AABEIAJAAkAMBEQACEQEDEQH/xAAcAAABBQEBAQAAAAAAAAAAAAAAAwQFBgcBAgj/xABGEAABAwICAwkLCgUFAAAAAAABAAIDBBEFBhIhMQcTMkFRYXGBsSIlM3JzdJGys8HRFCMkUmKCg6HCwzRCQ2OSFRZTouH/xAAbAQEAAgMBAQAAAAAAAAAAAAAAAQQCAwYFB//EADIRAQACAQIEAwYEBwEAAAAAAAABAgMEEQUSIUETMVEUMjM0QnEGFUPwIjVSYYGRwSX/2gAMAwEAAhEDEQA/ANxQCDhQF0BdB1AIBAIBAIBAIBAIBAIBAIBBC5wqTHSSOBsTotBH2nAIM8y/gldNTieKu3sFzhov0tWi4t29XIoIiZnaEiKPHI+BPBKOdw94TeGXJaOwOOY7HwqJko+y5vx9yljsTdulVsX8RhdQ3nayQj06NkCkW7JSjVLDNH0hBKUu6thr/wCsW+M0hOol6XO1BJwaqLrcB2oJWDE4X8GWN3Q9vxQOmuvs1oPSAQcug6gEAgEAgqW6XPo0rG/XniHoOl7kFfw9vea391/tFpzz/Cv8NiJzxurWsbCR0Gyoby7LwaT2KR4tO3gzSD7xPanjXjuwnQaefOsF482VjdkxPSAfcp9ov6sJ4Ppb9izs81Ox7YZB9tl/eso1doaLfh/BPlMkJcyQyeGw6lf0NDT6qyjWz3hov+G4+mxnM3B5PCYaWH+2+3YQtkayveFa34ezdrRJq7LuCu4D62nP2X3H5tKzjVUVb8D1NfKC0WXqdv8AD43PHzSM99wsoz0nur24Tqq/SkKeixJvgMbp5eQPOv8AMlZxlpPdWto81fOsnzKzMMew0lQOZwuexZc0T3apw3jzh6Gdcaj8LhWnzxu0vUJUxMMOWfRcci5oOIQPlMRhcyV0bmE6w5oBPrWtzLKWMb91nUJCAQCCgbq8h+ht4jMT1tAA9YoG2HjvP+K/2i05/cX+G/MVVmRq8+IdpNuWu6qvxiTjDT1H4q5GlrMbuZ/Os1ZmCZx13Gwek/BYzpat1OPW7w8nHhxsPpBWE6X0W6fiCveHP9dj4w4dXwWM6W/ks04/g7lmYnGQXAkAWuS021rROC3NsvU4rhtTmeRicR/qNHSbdqeBeE/mmnn6ijahh4L2n7wPvUeHaG+NZhn6odc0HkKjazLxcU94cYNHg3b0G3YkTaGF6YrRvOzuF5mm+VwRRzSFrpWNf3biCL62i5XoYK285cjxXVYfcx1j7tY3IvA1nn9R+lWu7weq/IBAIBBnu6xwqHyrv0IPFAO9B8q/2i05vdXuHTtnhVayUMBc42AVOlZtPR1WbPXFSeaVJlC9CN9tnFXtEzMnVJlmqnj32GEyMuRcOZtbt1EgrLdh5m9TletbwqScdDCfVunQN6TA3l3zrXRgfyuBa89R1jrCrZs3J0jze5wzhU5557eR5jUQbAQ0WALbDrVfBM2v1e1xPFXFppinRVbL0JrDiv8ALzYJMQmL2ju60kbCR0ErGaw2VzZJnaJlMw0j2wve9zrlps251c551Wm8TbaIdHXBlrp7ZMlpIZY/jKbyzO1XOvdy8779W9bkPgKzz+o/SiF+QCAQCDPt1bh0PlXfoQesIpnSYWWsGk4yPs24F7P5SsLxzRssabN4WTnnspeJZXrnm5gJHEA5hA/7KKY4qyz6q2eea0oWpyxWDbTS9Tb9l1sVUtVGanwdnhIJPlR+sx9jc9NkEFgWZas1NO01Epa6eFrgXXBa6RoI18xQWbOw+nT+MPVC8rUx/HLvuDbTpKqjmDwLulvap0vvwx43O+BU3bPSvTcHZf8AHsSp6ZtMx1DBNp08b3OOp1yLHYDfYsju9YZDR1VLUzx0jYJKd0QbZxNzKTr5NWjbrWjPM8s7PQ4XWttRHMrWM4gLGNusnU48Q5hylaMGGZnml7PFeJUis46GmWh9Lp/LM7Vd3cs3rch8BV+fT/pQX1AIBAIM53YqgRtpZDsjdI/p0Q0260GPNz6RwWyMF72bJbbr5UTB/hWc555WxRSThzjbhmwHKdexELzl2Kpnp5J34i+BrJTH3QDhqAINz4yiZ2Z0pa87RDmLYDJUs3uTFoJGghwDmtBuNhuDfjWPiV9W72TNH0yjMO3PHsnhkFXTPbHNE890QSGPDiBz6lPPX1Y+zZf6ZT+ZMtSzVMskb4i15BHdgHZZU8uGbTvDpNBxGNPhilqyrmMZErXxlrGMeSRqErBsP2rLHDimltziXEceoxctN/8ASrz7nWJi/wBDcfFkhPY+6vuVtEpjPGV615pjHSzP0KaNrtFt9FzdrTY7UmTaZJZYhmpqeqgqaKsLah0RuyJ4IEelqvbaS4JPWGdLWpboY1NHhrbb4ythve2m0i/RpN1qY8mFrTM9XKBuGxyxyNqJwWODgHR3Fwb2NmohrW41MH0tS9pu11ZM5p5nBpH5INBQCAQCCibreVKjEKeOOmdGHNeS4PJaC1wGwgHXqCDIpNxbFBsbCeib4gIHGVcE+TO0Xgb7p2kO2xa62iDyDX0oLdgJ701PnZ7GLTmnaj0uFxvqYiVTxXE97cBoh1xe91UxYZvG7oNbxGNPfl2RjswN+oP8gtvs0+qnHHK/0vJzCz6h9IWPs1vVsjjWG3S1SzMbOgX/ADgaCBfS235Naw8K2+0Ste34ZxTecfRxuarfzzD7x+Ky8HJ6qv5lpJ86QcR5zeNk8w+874qeTL6onW6Gfpg5ZnmfRcW1Mx0Rc7ejjCRGXfrKb30NqzatfIni80+Iw4e2WS8k000Yc7Y25DRs5NSu1rO3VzGWYm82iFywXcKgbY1NTLIR/LHZjfSblSwaXgOAwUcQhpmb3GCTa7nEk7SS4kkoJRAIBAIOEICyDCZH/SpPLye0KEpTKrd8w2oia6MSGqJaHu0RYNbrPHbasL15uizps84b86u1eR6t50jLTuOr+rxc3cqa15Y2Y6jUXy25rprH8e3vEYqZsNO6OR8DSTGC60rw11iDbj1alm0JSWGD/UfkppoDHp6N9AaVtHSVXxZ8Tle3XQU9k8fuz3OUbW761oAa2ZwAGoAB5sBZasc75Zehra7aCHS+mp6CllkpI53ymQOLiWnudYNwr3ZysnmIsoWTUsRomn5S2E3Ekg0d9cG7L67XTbeCCecMvyQzSwUlNIYQ7U4XcCLDYSSTrutMUnm3elfV0jTxjpHXuWwWmfG7B2SNLHCsfdrhYi72rc8yer6JCDqAQCAQCAQCD54zDh+JMqJt4oZnfPSEP0NJpBeS0tsdYIKCuS4HihJJoJdf9tyExuYU9LVPPgg3i7p1rHt/JSJnDMMdFUUT3uaXOq4BZt7ACRp2nWoGjTHv3+L+2qP6zq6/yz9+qgZ3d3U/l3+uVGH4sp1vyNTPHz3roPHn7F6HZyfY4zXSyyy0bIGOkl+SxFjWXLiW67i3Jtuo6hWlypjz+DBUDxp2M9d4Q+yzZY3PcVNVTTVjmiOGVshDpt8eLayGhoIubAbUG4tQdQCAQCAQCAQCAQfNksvzknjv9YoOPk+fofPYPaNQXec9/Pxv21R/XdZT+Wfv1Z/ng91P5d/tCow/Fk13yNTPH3d66Dx5+xX/AKXJ9l1yue/GG+Zj1CpG6KAIBAIBAIBAIBAIAoEXVLBqLmg87gg+YppvnJPHf6xQKQyXnofPYPaNQhf53d/fxv2lQ/XdZSP/ADP8f9Z/ng91UeXf7Qpi+LJrvkKmWYD3roPHn7F6EOT7LrlU9+MN8zHqFQN2BQekAgEAgEAgEAgEAg+VMwVulV1QlGnapnF7kOsJXAC45rBA3ocvSzzCOibK92hploe3UL2J1noQWjCciYmJqYyQWZHUwyOcXxXDWvBdqB5Ao3hO39lomN8e1f8AN+0qP6zrKxMcM6+n/WfZ3Pd1Hl3+0KYfiyjX/I1M8ePeug8ef3K/5OTmO0JzFcJqZTSzUsrYnMpo26YmMcgNtdi3WNqx56t8afJPXZM5Px3FIMQooamqM0VQ9wILxICGt190W3BuRxqYaZrMebegpQ6gEAgEAgEAgEAg+QsxSWravzqo9s5BedyF/wBMk8yf2hY28pbMMb3j7o2mqJXljd8ku8taLyP2uIAvr2XIXlRa8z5voc4cOLHzcsf6XTBcqyU9VHLPUU43t13DfDp62kfzDbr41Zx4bVtvaXh6niEZ8U48dJ2ZznSQF05BuDO8g8RGmVGL4ks+I1tGirv6JnBcIgqaGlE1TFBvRkOi/WTpHjFxYC3WrN718t3iaXT3pPiWpvCIzk1tI5rI5RNpsDg8NsLHk1m611wdd5lfzcWr4c1pXaUvlJ16vAr6zeXsCtbRDn7b+cvo5GLqAQCAQCAQCAQCD44zQ61dV+dVHtXIL3uOOvWSeYv7Qot5S24fiR9zLBj89T+Vh9o1eRT3n0TU/LW+x1uo1zYq+cnWS5th90a1avh57PB0/EKabS16dVHnxsOFiwWvyrZXT8vkp6jjPjRETXoTq8Yc9ui0Bt9WrbYcSzrgiJ3lX1HFb5aclY2hK58Ouk81jViXk7rLk/8Ai8C6ZexQh9IIOoBAIBAIBB4c9Ai6osgSdXAIPk3PmHSQ19RvgtvkskjTxFsjy4EdF7ILhuLn6ZJ5jJ2qJ8pbcPvx91YnxzeXRFoDnMcx5F7DuCHaPXZUsODrvLp+KcTiKRjpPU9xLdB36R0r6Omc9xuXOGkebWRxK95OVtaZ23NhnmTYympm9EQPYp3RJRubsQPBiA8WAohG4lDXVbg+WGRzgNEfNlthe/JzlBcMuxuirMFEjS1zTLcHaNQUD6Ep6zS2IHgQdQCAQCAQeHx3QNJqMnYUEbU0bxxIKDuh5V+VxcG0sdyw2/LoNggyXLWZH4bM9wjD3mJ0Tmudo6Nzr4jyfmiYnZ7/AN3xjgUFKOlpd2oTMzO8l25qqj4Kkib4tOT2BEF48ZxV/AhLeiEDtQKxwY5JsEo6mDsCBYZQxyTaZR+I5vYgsGTdzDEBVwzVT7NiJd3T3OdstYX2f+INzo6QRiw9KBygEAgEAgEAgEAgTfC07QD1IIibKVG55e6njLztdoi6BeLL1M3ZCwdSByzDohsjZ/iEC7YGjY0DqCD2Ag6gEAgEAgEAg//Z">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09600" y="0"/>
          <a:ext cx="1339850" cy="103355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xdr:colOff>
      <xdr:row>0</xdr:row>
      <xdr:rowOff>1</xdr:rowOff>
    </xdr:from>
    <xdr:to>
      <xdr:col>1</xdr:col>
      <xdr:colOff>283883</xdr:colOff>
      <xdr:row>4</xdr:row>
      <xdr:rowOff>33617</xdr:rowOff>
    </xdr:to>
    <xdr:pic>
      <xdr:nvPicPr>
        <xdr:cNvPr id="3" name="Picture 2" descr="https://lh4.googleusercontent.com/-bqA-asFijUk/TuJ4yoxejII/AAAAAAAAAbQ/jMGqcAUWdq8/w270-h272-no/203486_44930080504_7213731_n.jpg">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33823" cy="90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2</xdr:row>
      <xdr:rowOff>0</xdr:rowOff>
    </xdr:from>
    <xdr:to>
      <xdr:col>10</xdr:col>
      <xdr:colOff>1411941</xdr:colOff>
      <xdr:row>5</xdr:row>
      <xdr:rowOff>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9099176" y="381000"/>
          <a:ext cx="2857500" cy="78441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n-US" sz="1100" b="1"/>
            <a:t>Note:</a:t>
          </a:r>
          <a:r>
            <a:rPr lang="en-US" sz="1100" b="1" baseline="0"/>
            <a:t> You can copy and paste the F&amp;A calculations into the notes section without affecting the formatting.</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695512</xdr:colOff>
      <xdr:row>4</xdr:row>
      <xdr:rowOff>160057</xdr:rowOff>
    </xdr:to>
    <xdr:sp macro="" textlink="">
      <xdr:nvSpPr>
        <xdr:cNvPr id="2" name="AutoShape 3" descr="data:image/jpeg;base64,/9j/4AAQSkZJRgABAQAAAQABAAD/2wCEAAkGBxQTEhQUEhQWFBQVFRUYFBcYFhYaFRcUFBUcFhcVGB0YHSogHBolHRQUITEhJSkrLi4uGB8zODMsNygtLiwBCgoKDg0OGxAQGiwlHyQtLCwsLCwsLCwsLCwsLCwsLCwsLCwsLCwsLCwsLCwsLCwsLCwsLCwsLCwsLCwsLCwsN//AABEIAJAAkAMBEQACEQEDEQH/xAAcAAABBQEBAQAAAAAAAAAAAAAAAwQFBgcBAgj/xABGEAABAwICAwkLCgUFAAAAAAABAAIDBBEFBhIhMQcTMkFRYXGBsSIlM3JzdJGys8HRFCMkUmKCg6HCwzRCQ2OSFRZTouH/xAAbAQEAAgMBAQAAAAAAAAAAAAAAAQQCAwYFB//EADIRAQACAQIEAwYEBwEAAAAAAAABAgMEEQUSIUETMVEUMjM0QnEGFUPwIjVSYYGRwSX/2gAMAwEAAhEDEQA/ANxQCDhQF0BdB1AIBAIBAIBAIBAIBAIBAIBBC5wqTHSSOBsTotBH2nAIM8y/gldNTieKu3sFzhov0tWi4t29XIoIiZnaEiKPHI+BPBKOdw94TeGXJaOwOOY7HwqJko+y5vx9yljsTdulVsX8RhdQ3nayQj06NkCkW7JSjVLDNH0hBKUu6thr/wCsW+M0hOol6XO1BJwaqLrcB2oJWDE4X8GWN3Q9vxQOmuvs1oPSAQcug6gEAgEAgqW6XPo0rG/XniHoOl7kFfw9vea391/tFpzz/Cv8NiJzxurWsbCR0Gyoby7LwaT2KR4tO3gzSD7xPanjXjuwnQaefOsF482VjdkxPSAfcp9ov6sJ4Ppb9izs81Ox7YZB9tl/eso1doaLfh/BPlMkJcyQyeGw6lf0NDT6qyjWz3hov+G4+mxnM3B5PCYaWH+2+3YQtkayveFa34ezdrRJq7LuCu4D62nP2X3H5tKzjVUVb8D1NfKC0WXqdv8AD43PHzSM99wsoz0nur24Tqq/SkKeixJvgMbp5eQPOv8AMlZxlpPdWto81fOsnzKzMMew0lQOZwuexZc0T3apw3jzh6Gdcaj8LhWnzxu0vUJUxMMOWfRcci5oOIQPlMRhcyV0bmE6w5oBPrWtzLKWMb91nUJCAQCCgbq8h+ht4jMT1tAA9YoG2HjvP+K/2i05/cX+G/MVVmRq8+IdpNuWu6qvxiTjDT1H4q5GlrMbuZ/Os1ZmCZx13Gwek/BYzpat1OPW7w8nHhxsPpBWE6X0W6fiCveHP9dj4w4dXwWM6W/ks04/g7lmYnGQXAkAWuS021rROC3NsvU4rhtTmeRicR/qNHSbdqeBeE/mmnn6ijahh4L2n7wPvUeHaG+NZhn6odc0HkKjazLxcU94cYNHg3b0G3YkTaGF6YrRvOzuF5mm+VwRRzSFrpWNf3biCL62i5XoYK285cjxXVYfcx1j7tY3IvA1nn9R+lWu7weq/IBAIBBnu6xwqHyrv0IPFAO9B8q/2i05vdXuHTtnhVayUMBc42AVOlZtPR1WbPXFSeaVJlC9CN9tnFXtEzMnVJlmqnj32GEyMuRcOZtbt1EgrLdh5m9TletbwqScdDCfVunQN6TA3l3zrXRgfyuBa89R1jrCrZs3J0jze5wzhU5557eR5jUQbAQ0WALbDrVfBM2v1e1xPFXFppinRVbL0JrDiv8ALzYJMQmL2ju60kbCR0ErGaw2VzZJnaJlMw0j2wve9zrlps251c551Wm8TbaIdHXBlrp7ZMlpIZY/jKbyzO1XOvdy8779W9bkPgKzz+o/SiF+QCAQCDPt1bh0PlXfoQesIpnSYWWsGk4yPs24F7P5SsLxzRssabN4WTnnspeJZXrnm5gJHEA5hA/7KKY4qyz6q2eea0oWpyxWDbTS9Tb9l1sVUtVGanwdnhIJPlR+sx9jc9NkEFgWZas1NO01Epa6eFrgXXBa6RoI18xQWbOw+nT+MPVC8rUx/HLvuDbTpKqjmDwLulvap0vvwx43O+BU3bPSvTcHZf8AHsSp6ZtMx1DBNp08b3OOp1yLHYDfYsju9YZDR1VLUzx0jYJKd0QbZxNzKTr5NWjbrWjPM8s7PQ4XWttRHMrWM4gLGNusnU48Q5hylaMGGZnml7PFeJUis46GmWh9Lp/LM7Vd3cs3rch8BV+fT/pQX1AIBAIM53YqgRtpZDsjdI/p0Q0260GPNz6RwWyMF72bJbbr5UTB/hWc555WxRSThzjbhmwHKdexELzl2Kpnp5J34i+BrJTH3QDhqAINz4yiZ2Z0pa87RDmLYDJUs3uTFoJGghwDmtBuNhuDfjWPiV9W72TNH0yjMO3PHsnhkFXTPbHNE890QSGPDiBz6lPPX1Y+zZf6ZT+ZMtSzVMskb4i15BHdgHZZU8uGbTvDpNBxGNPhilqyrmMZErXxlrGMeSRqErBsP2rLHDimltziXEceoxctN/8ASrz7nWJi/wBDcfFkhPY+6vuVtEpjPGV615pjHSzP0KaNrtFt9FzdrTY7UmTaZJZYhmpqeqgqaKsLah0RuyJ4IEelqvbaS4JPWGdLWpboY1NHhrbb4ythve2m0i/RpN1qY8mFrTM9XKBuGxyxyNqJwWODgHR3Fwb2NmohrW41MH0tS9pu11ZM5p5nBpH5INBQCAQCCibreVKjEKeOOmdGHNeS4PJaC1wGwgHXqCDIpNxbFBsbCeib4gIHGVcE+TO0Xgb7p2kO2xa62iDyDX0oLdgJ701PnZ7GLTmnaj0uFxvqYiVTxXE97cBoh1xe91UxYZvG7oNbxGNPfl2RjswN+oP8gtvs0+qnHHK/0vJzCz6h9IWPs1vVsjjWG3S1SzMbOgX/ADgaCBfS235Naw8K2+0Ste34ZxTecfRxuarfzzD7x+Ky8HJ6qv5lpJ86QcR5zeNk8w+874qeTL6onW6Gfpg5ZnmfRcW1Mx0Rc7ejjCRGXfrKb30NqzatfIni80+Iw4e2WS8k000Yc7Y25DRs5NSu1rO3VzGWYm82iFywXcKgbY1NTLIR/LHZjfSblSwaXgOAwUcQhpmb3GCTa7nEk7SS4kkoJRAIBAIOEICyDCZH/SpPLye0KEpTKrd8w2oia6MSGqJaHu0RYNbrPHbasL15uizps84b86u1eR6t50jLTuOr+rxc3cqa15Y2Y6jUXy25rprH8e3vEYqZsNO6OR8DSTGC60rw11iDbj1alm0JSWGD/UfkppoDHp6N9AaVtHSVXxZ8Tle3XQU9k8fuz3OUbW761oAa2ZwAGoAB5sBZasc75Zehra7aCHS+mp6CllkpI53ymQOLiWnudYNwr3ZysnmIsoWTUsRomn5S2E3Ekg0d9cG7L67XTbeCCecMvyQzSwUlNIYQ7U4XcCLDYSSTrutMUnm3elfV0jTxjpHXuWwWmfG7B2SNLHCsfdrhYi72rc8yer6JCDqAQCAQCAQCD54zDh+JMqJt4oZnfPSEP0NJpBeS0tsdYIKCuS4HihJJoJdf9tyExuYU9LVPPgg3i7p1rHt/JSJnDMMdFUUT3uaXOq4BZt7ACRp2nWoGjTHv3+L+2qP6zq6/yz9+qgZ3d3U/l3+uVGH4sp1vyNTPHz3roPHn7F6HZyfY4zXSyyy0bIGOkl+SxFjWXLiW67i3Jtuo6hWlypjz+DBUDxp2M9d4Q+yzZY3PcVNVTTVjmiOGVshDpt8eLayGhoIubAbUG4tQdQCAQCAQCAQCAQfNksvzknjv9YoOPk+fofPYPaNQXec9/Pxv21R/XdZT+Wfv1Z/ng91P5d/tCow/Fk13yNTPH3d66Dx5+xX/AKXJ9l1yue/GG+Zj1CpG6KAIBAIBAIBAIBAIAoEXVLBqLmg87gg+YppvnJPHf6xQKQyXnofPYPaNQhf53d/fxv2lQ/XdZSP/ADP8f9Z/ng91UeXf7Qpi+LJrvkKmWYD3roPHn7F6EOT7LrlU9+MN8zHqFQN2BQekAgEAgEAgEAgEAg+VMwVulV1QlGnapnF7kOsJXAC45rBA3ocvSzzCOibK92hploe3UL2J1noQWjCciYmJqYyQWZHUwyOcXxXDWvBdqB5Ao3hO39lomN8e1f8AN+0qP6zrKxMcM6+n/WfZ3Pd1Hl3+0KYfiyjX/I1M8ePeug8ef3K/5OTmO0JzFcJqZTSzUsrYnMpo26YmMcgNtdi3WNqx56t8afJPXZM5Px3FIMQooamqM0VQ9wILxICGt190W3BuRxqYaZrMebegpQ6gEAgEAgEAgEAg+QsxSWravzqo9s5BedyF/wBMk8yf2hY28pbMMb3j7o2mqJXljd8ku8taLyP2uIAvr2XIXlRa8z5voc4cOLHzcsf6XTBcqyU9VHLPUU43t13DfDp62kfzDbr41Zx4bVtvaXh6niEZ8U48dJ2ZznSQF05BuDO8g8RGmVGL4ks+I1tGirv6JnBcIgqaGlE1TFBvRkOi/WTpHjFxYC3WrN718t3iaXT3pPiWpvCIzk1tI5rI5RNpsDg8NsLHk1m611wdd5lfzcWr4c1pXaUvlJ16vAr6zeXsCtbRDn7b+cvo5GLqAQCAQCAQCAQCD44zQ61dV+dVHtXIL3uOOvWSeYv7Qot5S24fiR9zLBj89T+Vh9o1eRT3n0TU/LW+x1uo1zYq+cnWS5th90a1avh57PB0/EKabS16dVHnxsOFiwWvyrZXT8vkp6jjPjRETXoTq8Yc9ui0Bt9WrbYcSzrgiJ3lX1HFb5aclY2hK58Ouk81jViXk7rLk/8Ai8C6ZexQh9IIOoBAIBAIBB4c9Ai6osgSdXAIPk3PmHSQ19RvgtvkskjTxFsjy4EdF7ILhuLn6ZJ5jJ2qJ8pbcPvx91YnxzeXRFoDnMcx5F7DuCHaPXZUsODrvLp+KcTiKRjpPU9xLdB36R0r6Omc9xuXOGkebWRxK95OVtaZ23NhnmTYympm9EQPYp3RJRubsQPBiA8WAohG4lDXVbg+WGRzgNEfNlthe/JzlBcMuxuirMFEjS1zTLcHaNQUD6Ep6zS2IHgQdQCAQCAQeHx3QNJqMnYUEbU0bxxIKDuh5V+VxcG0sdyw2/LoNggyXLWZH4bM9wjD3mJ0Tmudo6Nzr4jyfmiYnZ7/AN3xjgUFKOlpd2oTMzO8l25qqj4Kkib4tOT2BEF48ZxV/AhLeiEDtQKxwY5JsEo6mDsCBYZQxyTaZR+I5vYgsGTdzDEBVwzVT7NiJd3T3OdstYX2f+INzo6QRiw9KBygEAgEAgEAgEAgTfC07QD1IIibKVG55e6njLztdoi6BeLL1M3ZCwdSByzDohsjZ/iEC7YGjY0DqCD2Ag6gEAgEAgEAg//Z">
          <a:extLst>
            <a:ext uri="{FF2B5EF4-FFF2-40B4-BE49-F238E27FC236}">
              <a16:creationId xmlns:a16="http://schemas.microsoft.com/office/drawing/2014/main" id="{00000000-0008-0000-0700-000002000000}"/>
            </a:ext>
          </a:extLst>
        </xdr:cNvPr>
        <xdr:cNvSpPr>
          <a:spLocks noChangeAspect="1" noChangeArrowheads="1"/>
        </xdr:cNvSpPr>
      </xdr:nvSpPr>
      <xdr:spPr bwMode="auto">
        <a:xfrm>
          <a:off x="0" y="0"/>
          <a:ext cx="1343212" cy="10363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xdr:colOff>
      <xdr:row>0</xdr:row>
      <xdr:rowOff>1</xdr:rowOff>
    </xdr:from>
    <xdr:to>
      <xdr:col>1</xdr:col>
      <xdr:colOff>283883</xdr:colOff>
      <xdr:row>4</xdr:row>
      <xdr:rowOff>33617</xdr:rowOff>
    </xdr:to>
    <xdr:pic>
      <xdr:nvPicPr>
        <xdr:cNvPr id="3" name="Picture 2" descr="https://lh4.googleusercontent.com/-bqA-asFijUk/TuJ4yoxejII/AAAAAAAAAbQ/jMGqcAUWdq8/w270-h272-no/203486_44930080504_7213731_n.jpg">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31582" cy="909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695512</xdr:colOff>
      <xdr:row>4</xdr:row>
      <xdr:rowOff>160057</xdr:rowOff>
    </xdr:to>
    <xdr:sp macro="" textlink="">
      <xdr:nvSpPr>
        <xdr:cNvPr id="2" name="AutoShape 3" descr="data:image/jpeg;base64,/9j/4AAQSkZJRgABAQAAAQABAAD/2wCEAAkGBxQTEhQUEhQWFBQVFRUYFBcYFhYaFRcUFBUcFhcVGB0YHSogHBolHRQUITEhJSkrLi4uGB8zODMsNygtLiwBCgoKDg0OGxAQGiwlHyQtLCwsLCwsLCwsLCwsLCwsLCwsLCwsLCwsLCwsLCwsLCwsLCwsLCwsLCwsLCwsLCwsN//AABEIAJAAkAMBEQACEQEDEQH/xAAcAAABBQEBAQAAAAAAAAAAAAAAAwQFBgcBAgj/xABGEAABAwICAwkLCgUFAAAAAAABAAIDBBEFBhIhMQcTMkFRYXGBsSIlM3JzdJGys8HRFCMkUmKCg6HCwzRCQ2OSFRZTouH/xAAbAQEAAgMBAQAAAAAAAAAAAAAAAQQCAwYFB//EADIRAQACAQIEAwYEBwEAAAAAAAABAgMEEQUSIUETMVEUMjM0QnEGFUPwIjVSYYGRwSX/2gAMAwEAAhEDEQA/ANxQCDhQF0BdB1AIBAIBAIBAIBAIBAIBAIBBC5wqTHSSOBsTotBH2nAIM8y/gldNTieKu3sFzhov0tWi4t29XIoIiZnaEiKPHI+BPBKOdw94TeGXJaOwOOY7HwqJko+y5vx9yljsTdulVsX8RhdQ3nayQj06NkCkW7JSjVLDNH0hBKUu6thr/wCsW+M0hOol6XO1BJwaqLrcB2oJWDE4X8GWN3Q9vxQOmuvs1oPSAQcug6gEAgEAgqW6XPo0rG/XniHoOl7kFfw9vea391/tFpzz/Cv8NiJzxurWsbCR0Gyoby7LwaT2KR4tO3gzSD7xPanjXjuwnQaefOsF482VjdkxPSAfcp9ov6sJ4Ppb9izs81Ox7YZB9tl/eso1doaLfh/BPlMkJcyQyeGw6lf0NDT6qyjWz3hov+G4+mxnM3B5PCYaWH+2+3YQtkayveFa34ezdrRJq7LuCu4D62nP2X3H5tKzjVUVb8D1NfKC0WXqdv8AD43PHzSM99wsoz0nur24Tqq/SkKeixJvgMbp5eQPOv8AMlZxlpPdWto81fOsnzKzMMew0lQOZwuexZc0T3apw3jzh6Gdcaj8LhWnzxu0vUJUxMMOWfRcci5oOIQPlMRhcyV0bmE6w5oBPrWtzLKWMb91nUJCAQCCgbq8h+ht4jMT1tAA9YoG2HjvP+K/2i05/cX+G/MVVmRq8+IdpNuWu6qvxiTjDT1H4q5GlrMbuZ/Os1ZmCZx13Gwek/BYzpat1OPW7w8nHhxsPpBWE6X0W6fiCveHP9dj4w4dXwWM6W/ks04/g7lmYnGQXAkAWuS021rROC3NsvU4rhtTmeRicR/qNHSbdqeBeE/mmnn6ijahh4L2n7wPvUeHaG+NZhn6odc0HkKjazLxcU94cYNHg3b0G3YkTaGF6YrRvOzuF5mm+VwRRzSFrpWNf3biCL62i5XoYK285cjxXVYfcx1j7tY3IvA1nn9R+lWu7weq/IBAIBBnu6xwqHyrv0IPFAO9B8q/2i05vdXuHTtnhVayUMBc42AVOlZtPR1WbPXFSeaVJlC9CN9tnFXtEzMnVJlmqnj32GEyMuRcOZtbt1EgrLdh5m9TletbwqScdDCfVunQN6TA3l3zrXRgfyuBa89R1jrCrZs3J0jze5wzhU5557eR5jUQbAQ0WALbDrVfBM2v1e1xPFXFppinRVbL0JrDiv8ALzYJMQmL2ju60kbCR0ErGaw2VzZJnaJlMw0j2wve9zrlps251c551Wm8TbaIdHXBlrp7ZMlpIZY/jKbyzO1XOvdy8779W9bkPgKzz+o/SiF+QCAQCDPt1bh0PlXfoQesIpnSYWWsGk4yPs24F7P5SsLxzRssabN4WTnnspeJZXrnm5gJHEA5hA/7KKY4qyz6q2eea0oWpyxWDbTS9Tb9l1sVUtVGanwdnhIJPlR+sx9jc9NkEFgWZas1NO01Epa6eFrgXXBa6RoI18xQWbOw+nT+MPVC8rUx/HLvuDbTpKqjmDwLulvap0vvwx43O+BU3bPSvTcHZf8AHsSp6ZtMx1DBNp08b3OOp1yLHYDfYsju9YZDR1VLUzx0jYJKd0QbZxNzKTr5NWjbrWjPM8s7PQ4XWttRHMrWM4gLGNusnU48Q5hylaMGGZnml7PFeJUis46GmWh9Lp/LM7Vd3cs3rch8BV+fT/pQX1AIBAIM53YqgRtpZDsjdI/p0Q0260GPNz6RwWyMF72bJbbr5UTB/hWc555WxRSThzjbhmwHKdexELzl2Kpnp5J34i+BrJTH3QDhqAINz4yiZ2Z0pa87RDmLYDJUs3uTFoJGghwDmtBuNhuDfjWPiV9W72TNH0yjMO3PHsnhkFXTPbHNE890QSGPDiBz6lPPX1Y+zZf6ZT+ZMtSzVMskb4i15BHdgHZZU8uGbTvDpNBxGNPhilqyrmMZErXxlrGMeSRqErBsP2rLHDimltziXEceoxctN/8ASrz7nWJi/wBDcfFkhPY+6vuVtEpjPGV615pjHSzP0KaNrtFt9FzdrTY7UmTaZJZYhmpqeqgqaKsLah0RuyJ4IEelqvbaS4JPWGdLWpboY1NHhrbb4ythve2m0i/RpN1qY8mFrTM9XKBuGxyxyNqJwWODgHR3Fwb2NmohrW41MH0tS9pu11ZM5p5nBpH5INBQCAQCCibreVKjEKeOOmdGHNeS4PJaC1wGwgHXqCDIpNxbFBsbCeib4gIHGVcE+TO0Xgb7p2kO2xa62iDyDX0oLdgJ701PnZ7GLTmnaj0uFxvqYiVTxXE97cBoh1xe91UxYZvG7oNbxGNPfl2RjswN+oP8gtvs0+qnHHK/0vJzCz6h9IWPs1vVsjjWG3S1SzMbOgX/ADgaCBfS235Naw8K2+0Ste34ZxTecfRxuarfzzD7x+Ky8HJ6qv5lpJ86QcR5zeNk8w+874qeTL6onW6Gfpg5ZnmfRcW1Mx0Rc7ejjCRGXfrKb30NqzatfIni80+Iw4e2WS8k000Yc7Y25DRs5NSu1rO3VzGWYm82iFywXcKgbY1NTLIR/LHZjfSblSwaXgOAwUcQhpmb3GCTa7nEk7SS4kkoJRAIBAIOEICyDCZH/SpPLye0KEpTKrd8w2oia6MSGqJaHu0RYNbrPHbasL15uizps84b86u1eR6t50jLTuOr+rxc3cqa15Y2Y6jUXy25rprH8e3vEYqZsNO6OR8DSTGC60rw11iDbj1alm0JSWGD/UfkppoDHp6N9AaVtHSVXxZ8Tle3XQU9k8fuz3OUbW761oAa2ZwAGoAB5sBZasc75Zehra7aCHS+mp6CllkpI53ymQOLiWnudYNwr3ZysnmIsoWTUsRomn5S2E3Ekg0d9cG7L67XTbeCCecMvyQzSwUlNIYQ7U4XcCLDYSSTrutMUnm3elfV0jTxjpHXuWwWmfG7B2SNLHCsfdrhYi72rc8yer6JCDqAQCAQCAQCD54zDh+JMqJt4oZnfPSEP0NJpBeS0tsdYIKCuS4HihJJoJdf9tyExuYU9LVPPgg3i7p1rHt/JSJnDMMdFUUT3uaXOq4BZt7ACRp2nWoGjTHv3+L+2qP6zq6/yz9+qgZ3d3U/l3+uVGH4sp1vyNTPHz3roPHn7F6HZyfY4zXSyyy0bIGOkl+SxFjWXLiW67i3Jtuo6hWlypjz+DBUDxp2M9d4Q+yzZY3PcVNVTTVjmiOGVshDpt8eLayGhoIubAbUG4tQdQCAQCAQCAQCAQfNksvzknjv9YoOPk+fofPYPaNQXec9/Pxv21R/XdZT+Wfv1Z/ng91P5d/tCow/Fk13yNTPH3d66Dx5+xX/AKXJ9l1yue/GG+Zj1CpG6KAIBAIBAIBAIBAIAoEXVLBqLmg87gg+YppvnJPHf6xQKQyXnofPYPaNQhf53d/fxv2lQ/XdZSP/ADP8f9Z/ng91UeXf7Qpi+LJrvkKmWYD3roPHn7F6EOT7LrlU9+MN8zHqFQN2BQekAgEAgEAgEAgEAg+VMwVulV1QlGnapnF7kOsJXAC45rBA3ocvSzzCOibK92hploe3UL2J1noQWjCciYmJqYyQWZHUwyOcXxXDWvBdqB5Ao3hO39lomN8e1f8AN+0qP6zrKxMcM6+n/WfZ3Pd1Hl3+0KYfiyjX/I1M8ePeug8ef3K/5OTmO0JzFcJqZTSzUsrYnMpo26YmMcgNtdi3WNqx56t8afJPXZM5Px3FIMQooamqM0VQ9wILxICGt190W3BuRxqYaZrMebegpQ6gEAgEAgEAgEAg+QsxSWravzqo9s5BedyF/wBMk8yf2hY28pbMMb3j7o2mqJXljd8ku8taLyP2uIAvr2XIXlRa8z5voc4cOLHzcsf6XTBcqyU9VHLPUU43t13DfDp62kfzDbr41Zx4bVtvaXh6niEZ8U48dJ2ZznSQF05BuDO8g8RGmVGL4ks+I1tGirv6JnBcIgqaGlE1TFBvRkOi/WTpHjFxYC3WrN718t3iaXT3pPiWpvCIzk1tI5rI5RNpsDg8NsLHk1m611wdd5lfzcWr4c1pXaUvlJ16vAr6zeXsCtbRDn7b+cvo5GLqAQCAQCAQCAQCD44zQ61dV+dVHtXIL3uOOvWSeYv7Qot5S24fiR9zLBj89T+Vh9o1eRT3n0TU/LW+x1uo1zYq+cnWS5th90a1avh57PB0/EKabS16dVHnxsOFiwWvyrZXT8vkp6jjPjRETXoTq8Yc9ui0Bt9WrbYcSzrgiJ3lX1HFb5aclY2hK58Ouk81jViXk7rLk/8Ai8C6ZexQh9IIOoBAIBAIBB4c9Ai6osgSdXAIPk3PmHSQ19RvgtvkskjTxFsjy4EdF7ILhuLn6ZJ5jJ2qJ8pbcPvx91YnxzeXRFoDnMcx5F7DuCHaPXZUsODrvLp+KcTiKRjpPU9xLdB36R0r6Omc9xuXOGkebWRxK95OVtaZ23NhnmTYympm9EQPYp3RJRubsQPBiA8WAohG4lDXVbg+WGRzgNEfNlthe/JzlBcMuxuirMFEjS1zTLcHaNQUD6Ep6zS2IHgQdQCAQCAQeHx3QNJqMnYUEbU0bxxIKDuh5V+VxcG0sdyw2/LoNggyXLWZH4bM9wjD3mJ0Tmudo6Nzr4jyfmiYnZ7/AN3xjgUFKOlpd2oTMzO8l25qqj4Kkib4tOT2BEF48ZxV/AhLeiEDtQKxwY5JsEo6mDsCBYZQxyTaZR+I5vYgsGTdzDEBVwzVT7NiJd3T3OdstYX2f+INzo6QRiw9KBygEAgEAgEAgEAgTfC07QD1IIibKVG55e6njLztdoi6BeLL1M3ZCwdSByzDohsjZ/iEC7YGjY0DqCD2Ag6gEAgEAgEAg//Z">
          <a:extLst>
            <a:ext uri="{FF2B5EF4-FFF2-40B4-BE49-F238E27FC236}">
              <a16:creationId xmlns:a16="http://schemas.microsoft.com/office/drawing/2014/main" id="{00000000-0008-0000-0800-000002000000}"/>
            </a:ext>
          </a:extLst>
        </xdr:cNvPr>
        <xdr:cNvSpPr>
          <a:spLocks noChangeAspect="1" noChangeArrowheads="1"/>
        </xdr:cNvSpPr>
      </xdr:nvSpPr>
      <xdr:spPr bwMode="auto">
        <a:xfrm>
          <a:off x="0" y="0"/>
          <a:ext cx="1343212" cy="10363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xdr:colOff>
      <xdr:row>0</xdr:row>
      <xdr:rowOff>1</xdr:rowOff>
    </xdr:from>
    <xdr:to>
      <xdr:col>1</xdr:col>
      <xdr:colOff>283883</xdr:colOff>
      <xdr:row>4</xdr:row>
      <xdr:rowOff>33617</xdr:rowOff>
    </xdr:to>
    <xdr:pic>
      <xdr:nvPicPr>
        <xdr:cNvPr id="3" name="Picture 2" descr="https://lh4.googleusercontent.com/-bqA-asFijUk/TuJ4yoxejII/AAAAAAAAAbQ/jMGqcAUWdq8/w270-h272-no/203486_44930080504_7213731_n.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31582" cy="909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695512</xdr:colOff>
      <xdr:row>4</xdr:row>
      <xdr:rowOff>160057</xdr:rowOff>
    </xdr:to>
    <xdr:sp macro="" textlink="">
      <xdr:nvSpPr>
        <xdr:cNvPr id="2" name="AutoShape 3" descr="data:image/jpeg;base64,/9j/4AAQSkZJRgABAQAAAQABAAD/2wCEAAkGBxQTEhQUEhQWFBQVFRUYFBcYFhYaFRcUFBUcFhcVGB0YHSogHBolHRQUITEhJSkrLi4uGB8zODMsNygtLiwBCgoKDg0OGxAQGiwlHyQtLCwsLCwsLCwsLCwsLCwsLCwsLCwsLCwsLCwsLCwsLCwsLCwsLCwsLCwsLCwsLCwsN//AABEIAJAAkAMBEQACEQEDEQH/xAAcAAABBQEBAQAAAAAAAAAAAAAAAwQFBgcBAgj/xABGEAABAwICAwkLCgUFAAAAAAABAAIDBBEFBhIhMQcTMkFRYXGBsSIlM3JzdJGys8HRFCMkUmKCg6HCwzRCQ2OSFRZTouH/xAAbAQEAAgMBAQAAAAAAAAAAAAAAAQQCAwYFB//EADIRAQACAQIEAwYEBwEAAAAAAAABAgMEEQUSIUETMVEUMjM0QnEGFUPwIjVSYYGRwSX/2gAMAwEAAhEDEQA/ANxQCDhQF0BdB1AIBAIBAIBAIBAIBAIBAIBBC5wqTHSSOBsTotBH2nAIM8y/gldNTieKu3sFzhov0tWi4t29XIoIiZnaEiKPHI+BPBKOdw94TeGXJaOwOOY7HwqJko+y5vx9yljsTdulVsX8RhdQ3nayQj06NkCkW7JSjVLDNH0hBKUu6thr/wCsW+M0hOol6XO1BJwaqLrcB2oJWDE4X8GWN3Q9vxQOmuvs1oPSAQcug6gEAgEAgqW6XPo0rG/XniHoOl7kFfw9vea391/tFpzz/Cv8NiJzxurWsbCR0Gyoby7LwaT2KR4tO3gzSD7xPanjXjuwnQaefOsF482VjdkxPSAfcp9ov6sJ4Ppb9izs81Ox7YZB9tl/eso1doaLfh/BPlMkJcyQyeGw6lf0NDT6qyjWz3hov+G4+mxnM3B5PCYaWH+2+3YQtkayveFa34ezdrRJq7LuCu4D62nP2X3H5tKzjVUVb8D1NfKC0WXqdv8AD43PHzSM99wsoz0nur24Tqq/SkKeixJvgMbp5eQPOv8AMlZxlpPdWto81fOsnzKzMMew0lQOZwuexZc0T3apw3jzh6Gdcaj8LhWnzxu0vUJUxMMOWfRcci5oOIQPlMRhcyV0bmE6w5oBPrWtzLKWMb91nUJCAQCCgbq8h+ht4jMT1tAA9YoG2HjvP+K/2i05/cX+G/MVVmRq8+IdpNuWu6qvxiTjDT1H4q5GlrMbuZ/Os1ZmCZx13Gwek/BYzpat1OPW7w8nHhxsPpBWE6X0W6fiCveHP9dj4w4dXwWM6W/ks04/g7lmYnGQXAkAWuS021rROC3NsvU4rhtTmeRicR/qNHSbdqeBeE/mmnn6ijahh4L2n7wPvUeHaG+NZhn6odc0HkKjazLxcU94cYNHg3b0G3YkTaGF6YrRvOzuF5mm+VwRRzSFrpWNf3biCL62i5XoYK285cjxXVYfcx1j7tY3IvA1nn9R+lWu7weq/IBAIBBnu6xwqHyrv0IPFAO9B8q/2i05vdXuHTtnhVayUMBc42AVOlZtPR1WbPXFSeaVJlC9CN9tnFXtEzMnVJlmqnj32GEyMuRcOZtbt1EgrLdh5m9TletbwqScdDCfVunQN6TA3l3zrXRgfyuBa89R1jrCrZs3J0jze5wzhU5557eR5jUQbAQ0WALbDrVfBM2v1e1xPFXFppinRVbL0JrDiv8ALzYJMQmL2ju60kbCR0ErGaw2VzZJnaJlMw0j2wve9zrlps251c551Wm8TbaIdHXBlrp7ZMlpIZY/jKbyzO1XOvdy8779W9bkPgKzz+o/SiF+QCAQCDPt1bh0PlXfoQesIpnSYWWsGk4yPs24F7P5SsLxzRssabN4WTnnspeJZXrnm5gJHEA5hA/7KKY4qyz6q2eea0oWpyxWDbTS9Tb9l1sVUtVGanwdnhIJPlR+sx9jc9NkEFgWZas1NO01Epa6eFrgXXBa6RoI18xQWbOw+nT+MPVC8rUx/HLvuDbTpKqjmDwLulvap0vvwx43O+BU3bPSvTcHZf8AHsSp6ZtMx1DBNp08b3OOp1yLHYDfYsju9YZDR1VLUzx0jYJKd0QbZxNzKTr5NWjbrWjPM8s7PQ4XWttRHMrWM4gLGNusnU48Q5hylaMGGZnml7PFeJUis46GmWh9Lp/LM7Vd3cs3rch8BV+fT/pQX1AIBAIM53YqgRtpZDsjdI/p0Q0260GPNz6RwWyMF72bJbbr5UTB/hWc555WxRSThzjbhmwHKdexELzl2Kpnp5J34i+BrJTH3QDhqAINz4yiZ2Z0pa87RDmLYDJUs3uTFoJGghwDmtBuNhuDfjWPiV9W72TNH0yjMO3PHsnhkFXTPbHNE890QSGPDiBz6lPPX1Y+zZf6ZT+ZMtSzVMskb4i15BHdgHZZU8uGbTvDpNBxGNPhilqyrmMZErXxlrGMeSRqErBsP2rLHDimltziXEceoxctN/8ASrz7nWJi/wBDcfFkhPY+6vuVtEpjPGV615pjHSzP0KaNrtFt9FzdrTY7UmTaZJZYhmpqeqgqaKsLah0RuyJ4IEelqvbaS4JPWGdLWpboY1NHhrbb4ythve2m0i/RpN1qY8mFrTM9XKBuGxyxyNqJwWODgHR3Fwb2NmohrW41MH0tS9pu11ZM5p5nBpH5INBQCAQCCibreVKjEKeOOmdGHNeS4PJaC1wGwgHXqCDIpNxbFBsbCeib4gIHGVcE+TO0Xgb7p2kO2xa62iDyDX0oLdgJ701PnZ7GLTmnaj0uFxvqYiVTxXE97cBoh1xe91UxYZvG7oNbxGNPfl2RjswN+oP8gtvs0+qnHHK/0vJzCz6h9IWPs1vVsjjWG3S1SzMbOgX/ADgaCBfS235Naw8K2+0Ste34ZxTecfRxuarfzzD7x+Ky8HJ6qv5lpJ86QcR5zeNk8w+874qeTL6onW6Gfpg5ZnmfRcW1Mx0Rc7ejjCRGXfrKb30NqzatfIni80+Iw4e2WS8k000Yc7Y25DRs5NSu1rO3VzGWYm82iFywXcKgbY1NTLIR/LHZjfSblSwaXgOAwUcQhpmb3GCTa7nEk7SS4kkoJRAIBAIOEICyDCZH/SpPLye0KEpTKrd8w2oia6MSGqJaHu0RYNbrPHbasL15uizps84b86u1eR6t50jLTuOr+rxc3cqa15Y2Y6jUXy25rprH8e3vEYqZsNO6OR8DSTGC60rw11iDbj1alm0JSWGD/UfkppoDHp6N9AaVtHSVXxZ8Tle3XQU9k8fuz3OUbW761oAa2ZwAGoAB5sBZasc75Zehra7aCHS+mp6CllkpI53ymQOLiWnudYNwr3ZysnmIsoWTUsRomn5S2E3Ekg0d9cG7L67XTbeCCecMvyQzSwUlNIYQ7U4XcCLDYSSTrutMUnm3elfV0jTxjpHXuWwWmfG7B2SNLHCsfdrhYi72rc8yer6JCDqAQCAQCAQCD54zDh+JMqJt4oZnfPSEP0NJpBeS0tsdYIKCuS4HihJJoJdf9tyExuYU9LVPPgg3i7p1rHt/JSJnDMMdFUUT3uaXOq4BZt7ACRp2nWoGjTHv3+L+2qP6zq6/yz9+qgZ3d3U/l3+uVGH4sp1vyNTPHz3roPHn7F6HZyfY4zXSyyy0bIGOkl+SxFjWXLiW67i3Jtuo6hWlypjz+DBUDxp2M9d4Q+yzZY3PcVNVTTVjmiOGVshDpt8eLayGhoIubAbUG4tQdQCAQCAQCAQCAQfNksvzknjv9YoOPk+fofPYPaNQXec9/Pxv21R/XdZT+Wfv1Z/ng91P5d/tCow/Fk13yNTPH3d66Dx5+xX/AKXJ9l1yue/GG+Zj1CpG6KAIBAIBAIBAIBAIAoEXVLBqLmg87gg+YppvnJPHf6xQKQyXnofPYPaNQhf53d/fxv2lQ/XdZSP/ADP8f9Z/ng91UeXf7Qpi+LJrvkKmWYD3roPHn7F6EOT7LrlU9+MN8zHqFQN2BQekAgEAgEAgEAgEAg+VMwVulV1QlGnapnF7kOsJXAC45rBA3ocvSzzCOibK92hploe3UL2J1noQWjCciYmJqYyQWZHUwyOcXxXDWvBdqB5Ao3hO39lomN8e1f8AN+0qP6zrKxMcM6+n/WfZ3Pd1Hl3+0KYfiyjX/I1M8ePeug8ef3K/5OTmO0JzFcJqZTSzUsrYnMpo26YmMcgNtdi3WNqx56t8afJPXZM5Px3FIMQooamqM0VQ9wILxICGt190W3BuRxqYaZrMebegpQ6gEAgEAgEAgEAg+QsxSWravzqo9s5BedyF/wBMk8yf2hY28pbMMb3j7o2mqJXljd8ku8taLyP2uIAvr2XIXlRa8z5voc4cOLHzcsf6XTBcqyU9VHLPUU43t13DfDp62kfzDbr41Zx4bVtvaXh6niEZ8U48dJ2ZznSQF05BuDO8g8RGmVGL4ks+I1tGirv6JnBcIgqaGlE1TFBvRkOi/WTpHjFxYC3WrN718t3iaXT3pPiWpvCIzk1tI5rI5RNpsDg8NsLHk1m611wdd5lfzcWr4c1pXaUvlJ16vAr6zeXsCtbRDn7b+cvo5GLqAQCAQCAQCAQCD44zQ61dV+dVHtXIL3uOOvWSeYv7Qot5S24fiR9zLBj89T+Vh9o1eRT3n0TU/LW+x1uo1zYq+cnWS5th90a1avh57PB0/EKabS16dVHnxsOFiwWvyrZXT8vkp6jjPjRETXoTq8Yc9ui0Bt9WrbYcSzrgiJ3lX1HFb5aclY2hK58Ouk81jViXk7rLk/8Ai8C6ZexQh9IIOoBAIBAIBB4c9Ai6osgSdXAIPk3PmHSQ19RvgtvkskjTxFsjy4EdF7ILhuLn6ZJ5jJ2qJ8pbcPvx91YnxzeXRFoDnMcx5F7DuCHaPXZUsODrvLp+KcTiKRjpPU9xLdB36R0r6Omc9xuXOGkebWRxK95OVtaZ23NhnmTYympm9EQPYp3RJRubsQPBiA8WAohG4lDXVbg+WGRzgNEfNlthe/JzlBcMuxuirMFEjS1zTLcHaNQUD6Ep6zS2IHgQdQCAQCAQeHx3QNJqMnYUEbU0bxxIKDuh5V+VxcG0sdyw2/LoNggyXLWZH4bM9wjD3mJ0Tmudo6Nzr4jyfmiYnZ7/AN3xjgUFKOlpd2oTMzO8l25qqj4Kkib4tOT2BEF48ZxV/AhLeiEDtQKxwY5JsEo6mDsCBYZQxyTaZR+I5vYgsGTdzDEBVwzVT7NiJd3T3OdstYX2f+INzo6QRiw9KBygEAgEAgEAgEAgTfC07QD1IIibKVG55e6njLztdoi6BeLL1M3ZCwdSByzDohsjZ/iEC7YGjY0DqCD2Ag6gEAgEAgEAg//Z">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0"/>
          <a:ext cx="1343212" cy="10363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xdr:colOff>
      <xdr:row>0</xdr:row>
      <xdr:rowOff>1</xdr:rowOff>
    </xdr:from>
    <xdr:to>
      <xdr:col>1</xdr:col>
      <xdr:colOff>283883</xdr:colOff>
      <xdr:row>4</xdr:row>
      <xdr:rowOff>33617</xdr:rowOff>
    </xdr:to>
    <xdr:pic>
      <xdr:nvPicPr>
        <xdr:cNvPr id="3" name="Picture 2" descr="https://lh4.googleusercontent.com/-bqA-asFijUk/TuJ4yoxejII/AAAAAAAAAbQ/jMGqcAUWdq8/w270-h272-no/203486_44930080504_7213731_n.jpg">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931582" cy="909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392206</xdr:colOff>
      <xdr:row>1</xdr:row>
      <xdr:rowOff>212913</xdr:rowOff>
    </xdr:from>
    <xdr:to>
      <xdr:col>16</xdr:col>
      <xdr:colOff>22411</xdr:colOff>
      <xdr:row>9</xdr:row>
      <xdr:rowOff>22412</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0981765" y="504266"/>
          <a:ext cx="2655793" cy="2028264"/>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lstStyle/>
        <a:p>
          <a:pPr algn="ctr"/>
          <a:r>
            <a:rPr lang="en-US" sz="1100"/>
            <a:t>The first two lines will auto-fill based on your answers to the checklist and info sheet.  All other lines must be manually entered.</a:t>
          </a:r>
        </a:p>
        <a:p>
          <a:pPr algn="ctr"/>
          <a:endParaRPr lang="en-US" sz="1100"/>
        </a:p>
        <a:p>
          <a:pPr algn="ctr"/>
          <a:r>
            <a:rPr lang="en-US" sz="1100"/>
            <a:t>This</a:t>
          </a:r>
          <a:r>
            <a:rPr lang="en-US" sz="1100" baseline="0"/>
            <a:t> page entirely optional and is not a required part of the residual transfer documentation.  I (Brittanie) like to use it just so I can see clearly what budget pools are affected.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chshare\Depts\Data%20Files\Awards\211\211621\211666\07%20-%20Closing\211666%20-%20CF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 Sheet"/>
      <sheetName val="Subs"/>
      <sheetName val="Setup E-mails"/>
      <sheetName val="Mod E-mails"/>
      <sheetName val="211666 Budget"/>
      <sheetName val="Sub 1 Budget"/>
      <sheetName val="Sub 2 Budget"/>
      <sheetName val="Budget"/>
      <sheetName val="Cumulative Cls"/>
      <sheetName val="211666 Cls"/>
      <sheetName val="Sub 1 Cls"/>
      <sheetName val="Sub 2 Cls"/>
      <sheetName val="Sub 3 Cls"/>
      <sheetName val="JV"/>
      <sheetName val="Checklist"/>
      <sheetName val="Resid Apprvl Req"/>
      <sheetName val="Rev"/>
      <sheetName val="Obj"/>
      <sheetName val="Resid BRS Entry"/>
      <sheetName val="Data for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sheetPr>
  <dimension ref="A1:E32"/>
  <sheetViews>
    <sheetView workbookViewId="0">
      <selection activeCell="E34" sqref="E34"/>
    </sheetView>
  </sheetViews>
  <sheetFormatPr defaultRowHeight="15" x14ac:dyDescent="0.25"/>
  <cols>
    <col min="1" max="2" width="2.7109375" customWidth="1"/>
    <col min="3" max="3" width="19" customWidth="1"/>
    <col min="4" max="4" width="2.7109375" customWidth="1"/>
    <col min="5" max="5" width="73.85546875" bestFit="1" customWidth="1"/>
  </cols>
  <sheetData>
    <row r="1" spans="1:5" x14ac:dyDescent="0.25">
      <c r="A1" s="348" t="s">
        <v>355</v>
      </c>
      <c r="B1" s="348"/>
      <c r="C1" s="348"/>
      <c r="D1" s="348"/>
      <c r="E1" s="348"/>
    </row>
    <row r="2" spans="1:5" x14ac:dyDescent="0.25">
      <c r="A2" s="291" t="s">
        <v>347</v>
      </c>
      <c r="B2" s="291"/>
      <c r="C2" s="291"/>
      <c r="D2" s="291" t="s">
        <v>344</v>
      </c>
      <c r="E2" s="291"/>
    </row>
    <row r="3" spans="1:5" x14ac:dyDescent="0.25">
      <c r="A3" s="292" t="s">
        <v>348</v>
      </c>
      <c r="B3" s="292"/>
      <c r="C3" s="292"/>
      <c r="D3" s="292" t="s">
        <v>358</v>
      </c>
      <c r="E3" s="292"/>
    </row>
    <row r="4" spans="1:5" x14ac:dyDescent="0.25">
      <c r="A4" s="293" t="s">
        <v>349</v>
      </c>
      <c r="B4" s="293"/>
      <c r="C4" s="293"/>
      <c r="D4" s="293" t="s">
        <v>353</v>
      </c>
      <c r="E4" s="293"/>
    </row>
    <row r="5" spans="1:5" x14ac:dyDescent="0.25">
      <c r="A5" s="294" t="s">
        <v>350</v>
      </c>
      <c r="B5" s="294"/>
      <c r="C5" s="294"/>
      <c r="D5" s="294" t="s">
        <v>354</v>
      </c>
      <c r="E5" s="294"/>
    </row>
    <row r="6" spans="1:5" x14ac:dyDescent="0.25">
      <c r="A6" s="295" t="s">
        <v>351</v>
      </c>
      <c r="B6" s="295"/>
      <c r="C6" s="295"/>
      <c r="D6" s="295" t="s">
        <v>345</v>
      </c>
      <c r="E6" s="295"/>
    </row>
    <row r="7" spans="1:5" x14ac:dyDescent="0.25">
      <c r="A7" s="296" t="s">
        <v>352</v>
      </c>
      <c r="B7" s="296"/>
      <c r="C7" s="296"/>
      <c r="D7" s="296" t="s">
        <v>346</v>
      </c>
      <c r="E7" s="296"/>
    </row>
    <row r="8" spans="1:5" ht="15.75" thickBot="1" x14ac:dyDescent="0.3"/>
    <row r="9" spans="1:5" x14ac:dyDescent="0.25">
      <c r="A9" s="339" t="s">
        <v>357</v>
      </c>
      <c r="B9" s="340"/>
      <c r="C9" s="340"/>
      <c r="D9" s="340"/>
      <c r="E9" s="341"/>
    </row>
    <row r="10" spans="1:5" x14ac:dyDescent="0.25">
      <c r="A10" s="342"/>
      <c r="B10" s="343"/>
      <c r="C10" s="343"/>
      <c r="D10" s="343"/>
      <c r="E10" s="344"/>
    </row>
    <row r="11" spans="1:5" x14ac:dyDescent="0.25">
      <c r="A11" s="342"/>
      <c r="B11" s="343"/>
      <c r="C11" s="343"/>
      <c r="D11" s="343"/>
      <c r="E11" s="344"/>
    </row>
    <row r="12" spans="1:5" x14ac:dyDescent="0.25">
      <c r="A12" s="342"/>
      <c r="B12" s="343"/>
      <c r="C12" s="343"/>
      <c r="D12" s="343"/>
      <c r="E12" s="344"/>
    </row>
    <row r="13" spans="1:5" ht="15.75" thickBot="1" x14ac:dyDescent="0.3">
      <c r="A13" s="345"/>
      <c r="B13" s="346"/>
      <c r="C13" s="346"/>
      <c r="D13" s="346"/>
      <c r="E13" s="347"/>
    </row>
    <row r="15" spans="1:5" x14ac:dyDescent="0.25">
      <c r="A15" t="s">
        <v>329</v>
      </c>
    </row>
    <row r="16" spans="1:5" x14ac:dyDescent="0.25">
      <c r="B16" t="s">
        <v>330</v>
      </c>
    </row>
    <row r="17" spans="1:3" x14ac:dyDescent="0.25">
      <c r="B17" t="s">
        <v>356</v>
      </c>
    </row>
    <row r="18" spans="1:3" x14ac:dyDescent="0.25">
      <c r="C18" t="s">
        <v>331</v>
      </c>
    </row>
    <row r="19" spans="1:3" x14ac:dyDescent="0.25">
      <c r="C19" t="s">
        <v>332</v>
      </c>
    </row>
    <row r="20" spans="1:3" x14ac:dyDescent="0.25">
      <c r="B20" t="s">
        <v>333</v>
      </c>
    </row>
    <row r="21" spans="1:3" x14ac:dyDescent="0.25">
      <c r="C21" t="s">
        <v>334</v>
      </c>
    </row>
    <row r="22" spans="1:3" x14ac:dyDescent="0.25">
      <c r="C22" t="s">
        <v>335</v>
      </c>
    </row>
    <row r="24" spans="1:3" x14ac:dyDescent="0.25">
      <c r="A24" t="s">
        <v>336</v>
      </c>
    </row>
    <row r="25" spans="1:3" x14ac:dyDescent="0.25">
      <c r="B25" t="s">
        <v>337</v>
      </c>
    </row>
    <row r="26" spans="1:3" x14ac:dyDescent="0.25">
      <c r="B26" t="s">
        <v>338</v>
      </c>
    </row>
    <row r="27" spans="1:3" x14ac:dyDescent="0.25">
      <c r="B27" t="s">
        <v>339</v>
      </c>
    </row>
    <row r="29" spans="1:3" x14ac:dyDescent="0.25">
      <c r="A29" t="s">
        <v>340</v>
      </c>
    </row>
    <row r="30" spans="1:3" x14ac:dyDescent="0.25">
      <c r="B30" t="s">
        <v>341</v>
      </c>
    </row>
    <row r="31" spans="1:3" x14ac:dyDescent="0.25">
      <c r="B31" t="s">
        <v>342</v>
      </c>
    </row>
    <row r="32" spans="1:3" x14ac:dyDescent="0.25">
      <c r="B32" t="s">
        <v>343</v>
      </c>
    </row>
  </sheetData>
  <mergeCells count="2">
    <mergeCell ref="A9:E13"/>
    <mergeCell ref="A1:E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9"/>
  <sheetViews>
    <sheetView workbookViewId="0">
      <selection activeCell="G9" sqref="G9"/>
    </sheetView>
  </sheetViews>
  <sheetFormatPr defaultRowHeight="15" x14ac:dyDescent="0.25"/>
  <cols>
    <col min="1" max="1" width="23.42578125" bestFit="1" customWidth="1"/>
    <col min="2" max="2" width="34.42578125" bestFit="1" customWidth="1"/>
  </cols>
  <sheetData>
    <row r="1" spans="1:4" ht="15.75" thickBot="1" x14ac:dyDescent="0.3">
      <c r="A1" s="122" t="s">
        <v>125</v>
      </c>
      <c r="B1" s="123" t="s">
        <v>126</v>
      </c>
    </row>
    <row r="2" spans="1:4" x14ac:dyDescent="0.25">
      <c r="A2" s="116" t="s">
        <v>127</v>
      </c>
      <c r="B2" s="117" t="s">
        <v>153</v>
      </c>
      <c r="C2" s="115"/>
      <c r="D2" s="115"/>
    </row>
    <row r="3" spans="1:4" x14ac:dyDescent="0.25">
      <c r="A3" s="118" t="s">
        <v>128</v>
      </c>
      <c r="B3" s="119" t="s">
        <v>154</v>
      </c>
      <c r="C3" s="115"/>
      <c r="D3" s="115"/>
    </row>
    <row r="4" spans="1:4" x14ac:dyDescent="0.25">
      <c r="A4" s="118" t="s">
        <v>129</v>
      </c>
      <c r="B4" s="119" t="s">
        <v>155</v>
      </c>
      <c r="C4" s="115"/>
      <c r="D4" s="115"/>
    </row>
    <row r="5" spans="1:4" x14ac:dyDescent="0.25">
      <c r="A5" s="118" t="s">
        <v>130</v>
      </c>
      <c r="B5" s="119" t="s">
        <v>156</v>
      </c>
      <c r="C5" s="115"/>
      <c r="D5" s="115"/>
    </row>
    <row r="6" spans="1:4" x14ac:dyDescent="0.25">
      <c r="A6" s="118" t="s">
        <v>131</v>
      </c>
      <c r="B6" s="119" t="s">
        <v>157</v>
      </c>
      <c r="C6" s="115"/>
      <c r="D6" s="115"/>
    </row>
    <row r="7" spans="1:4" x14ac:dyDescent="0.25">
      <c r="A7" s="118" t="s">
        <v>132</v>
      </c>
      <c r="B7" s="119" t="s">
        <v>158</v>
      </c>
      <c r="C7" s="115"/>
      <c r="D7" s="115"/>
    </row>
    <row r="8" spans="1:4" x14ac:dyDescent="0.25">
      <c r="A8" s="118" t="s">
        <v>133</v>
      </c>
      <c r="B8" s="119" t="s">
        <v>159</v>
      </c>
      <c r="C8" s="115"/>
      <c r="D8" s="115"/>
    </row>
    <row r="9" spans="1:4" x14ac:dyDescent="0.25">
      <c r="A9" s="118" t="s">
        <v>137</v>
      </c>
      <c r="B9" s="119" t="s">
        <v>160</v>
      </c>
      <c r="C9" s="115"/>
      <c r="D9" s="115"/>
    </row>
    <row r="10" spans="1:4" x14ac:dyDescent="0.25">
      <c r="A10" s="118" t="s">
        <v>138</v>
      </c>
      <c r="B10" s="119" t="s">
        <v>161</v>
      </c>
      <c r="C10" s="115"/>
      <c r="D10" s="115"/>
    </row>
    <row r="11" spans="1:4" x14ac:dyDescent="0.25">
      <c r="A11" s="118" t="s">
        <v>139</v>
      </c>
      <c r="B11" s="119" t="s">
        <v>162</v>
      </c>
      <c r="C11" s="115"/>
      <c r="D11" s="115"/>
    </row>
    <row r="12" spans="1:4" x14ac:dyDescent="0.25">
      <c r="A12" s="118" t="s">
        <v>134</v>
      </c>
      <c r="B12" s="119" t="s">
        <v>163</v>
      </c>
      <c r="C12" s="115"/>
      <c r="D12" s="115"/>
    </row>
    <row r="13" spans="1:4" x14ac:dyDescent="0.25">
      <c r="A13" s="118" t="s">
        <v>135</v>
      </c>
      <c r="B13" s="119" t="s">
        <v>164</v>
      </c>
      <c r="C13" s="115"/>
      <c r="D13" s="115"/>
    </row>
    <row r="14" spans="1:4" x14ac:dyDescent="0.25">
      <c r="A14" s="118" t="s">
        <v>136</v>
      </c>
      <c r="B14" s="119" t="s">
        <v>165</v>
      </c>
      <c r="C14" s="115"/>
      <c r="D14" s="115"/>
    </row>
    <row r="15" spans="1:4" x14ac:dyDescent="0.25">
      <c r="A15" s="118" t="s">
        <v>90</v>
      </c>
      <c r="B15" s="119" t="s">
        <v>91</v>
      </c>
      <c r="C15" s="115"/>
      <c r="D15" s="115"/>
    </row>
    <row r="16" spans="1:4" x14ac:dyDescent="0.25">
      <c r="A16" s="118" t="s">
        <v>140</v>
      </c>
      <c r="B16" s="119" t="s">
        <v>166</v>
      </c>
      <c r="C16" s="115"/>
      <c r="D16" s="115"/>
    </row>
    <row r="17" spans="1:4" x14ac:dyDescent="0.25">
      <c r="A17" s="118" t="s">
        <v>141</v>
      </c>
      <c r="B17" s="119" t="s">
        <v>167</v>
      </c>
      <c r="C17" s="115"/>
      <c r="D17" s="115"/>
    </row>
    <row r="18" spans="1:4" x14ac:dyDescent="0.25">
      <c r="A18" s="118" t="s">
        <v>142</v>
      </c>
      <c r="B18" s="119" t="s">
        <v>168</v>
      </c>
      <c r="C18" s="115"/>
      <c r="D18" s="115"/>
    </row>
    <row r="19" spans="1:4" x14ac:dyDescent="0.25">
      <c r="A19" s="118" t="s">
        <v>152</v>
      </c>
      <c r="B19" s="119" t="s">
        <v>169</v>
      </c>
      <c r="C19" s="115"/>
      <c r="D19" s="115"/>
    </row>
    <row r="20" spans="1:4" x14ac:dyDescent="0.25">
      <c r="A20" s="118" t="s">
        <v>143</v>
      </c>
      <c r="B20" s="119" t="s">
        <v>181</v>
      </c>
      <c r="C20" s="115"/>
      <c r="D20" s="115"/>
    </row>
    <row r="21" spans="1:4" x14ac:dyDescent="0.25">
      <c r="A21" s="118" t="s">
        <v>144</v>
      </c>
      <c r="B21" s="119" t="s">
        <v>170</v>
      </c>
      <c r="C21" s="115"/>
      <c r="D21" s="115"/>
    </row>
    <row r="22" spans="1:4" x14ac:dyDescent="0.25">
      <c r="A22" s="118" t="s">
        <v>145</v>
      </c>
      <c r="B22" s="119" t="s">
        <v>182</v>
      </c>
      <c r="C22" s="115"/>
      <c r="D22" s="115"/>
    </row>
    <row r="23" spans="1:4" x14ac:dyDescent="0.25">
      <c r="A23" s="118" t="s">
        <v>146</v>
      </c>
      <c r="B23" s="119" t="s">
        <v>183</v>
      </c>
      <c r="C23" s="115"/>
      <c r="D23" s="115"/>
    </row>
    <row r="24" spans="1:4" x14ac:dyDescent="0.25">
      <c r="A24" s="118" t="s">
        <v>150</v>
      </c>
      <c r="B24" s="119" t="s">
        <v>184</v>
      </c>
      <c r="C24" s="115"/>
      <c r="D24" s="115"/>
    </row>
    <row r="25" spans="1:4" x14ac:dyDescent="0.25">
      <c r="A25" s="118" t="s">
        <v>151</v>
      </c>
      <c r="B25" s="119" t="s">
        <v>185</v>
      </c>
      <c r="C25" s="115"/>
      <c r="D25" s="115"/>
    </row>
    <row r="26" spans="1:4" x14ac:dyDescent="0.25">
      <c r="A26" s="118" t="s">
        <v>147</v>
      </c>
      <c r="B26" s="119" t="s">
        <v>186</v>
      </c>
      <c r="C26" s="115"/>
      <c r="D26" s="115"/>
    </row>
    <row r="27" spans="1:4" x14ac:dyDescent="0.25">
      <c r="A27" s="118" t="s">
        <v>148</v>
      </c>
      <c r="B27" s="119" t="s">
        <v>187</v>
      </c>
      <c r="C27" s="115"/>
      <c r="D27" s="115"/>
    </row>
    <row r="28" spans="1:4" ht="15.75" thickBot="1" x14ac:dyDescent="0.3">
      <c r="A28" s="120" t="s">
        <v>149</v>
      </c>
      <c r="B28" s="121" t="s">
        <v>188</v>
      </c>
      <c r="C28" s="115"/>
      <c r="D28" s="115"/>
    </row>
    <row r="29" spans="1:4" x14ac:dyDescent="0.25">
      <c r="B29" s="115"/>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74"/>
  <sheetViews>
    <sheetView workbookViewId="0">
      <selection activeCell="A2" sqref="A2:B27"/>
    </sheetView>
  </sheetViews>
  <sheetFormatPr defaultRowHeight="15" x14ac:dyDescent="0.25"/>
  <cols>
    <col min="1" max="1" width="23.42578125" style="124" bestFit="1" customWidth="1"/>
    <col min="2" max="2" width="35.85546875" style="124" bestFit="1" customWidth="1"/>
    <col min="3" max="3" width="9.140625" style="124"/>
    <col min="4" max="4" width="9.140625" style="125"/>
    <col min="5" max="16384" width="9.140625" style="124"/>
  </cols>
  <sheetData>
    <row r="1" spans="1:4" ht="15.75" thickBot="1" x14ac:dyDescent="0.3">
      <c r="A1" s="122" t="s">
        <v>189</v>
      </c>
      <c r="B1" s="123" t="s">
        <v>190</v>
      </c>
    </row>
    <row r="2" spans="1:4" x14ac:dyDescent="0.25">
      <c r="A2" s="126" t="s">
        <v>195</v>
      </c>
      <c r="B2" s="127" t="s">
        <v>234</v>
      </c>
      <c r="D2" s="124"/>
    </row>
    <row r="3" spans="1:4" x14ac:dyDescent="0.25">
      <c r="A3" s="118" t="s">
        <v>92</v>
      </c>
      <c r="B3" s="119" t="s">
        <v>93</v>
      </c>
      <c r="D3" s="124"/>
    </row>
    <row r="4" spans="1:4" x14ac:dyDescent="0.25">
      <c r="A4" s="118" t="s">
        <v>196</v>
      </c>
      <c r="B4" s="119" t="s">
        <v>235</v>
      </c>
      <c r="D4" s="124"/>
    </row>
    <row r="5" spans="1:4" x14ac:dyDescent="0.25">
      <c r="A5" s="118" t="s">
        <v>94</v>
      </c>
      <c r="B5" s="119" t="s">
        <v>95</v>
      </c>
      <c r="D5" s="124"/>
    </row>
    <row r="6" spans="1:4" x14ac:dyDescent="0.25">
      <c r="A6" s="118" t="s">
        <v>197</v>
      </c>
      <c r="B6" s="119" t="s">
        <v>236</v>
      </c>
      <c r="D6" s="124"/>
    </row>
    <row r="7" spans="1:4" x14ac:dyDescent="0.25">
      <c r="A7" s="118" t="s">
        <v>198</v>
      </c>
      <c r="B7" s="119" t="s">
        <v>237</v>
      </c>
      <c r="D7" s="124"/>
    </row>
    <row r="8" spans="1:4" x14ac:dyDescent="0.25">
      <c r="A8" s="118" t="s">
        <v>96</v>
      </c>
      <c r="B8" s="119" t="s">
        <v>97</v>
      </c>
      <c r="D8" s="124"/>
    </row>
    <row r="9" spans="1:4" x14ac:dyDescent="0.25">
      <c r="A9" s="118" t="s">
        <v>99</v>
      </c>
      <c r="B9" s="119" t="s">
        <v>193</v>
      </c>
      <c r="D9" s="124"/>
    </row>
    <row r="10" spans="1:4" x14ac:dyDescent="0.25">
      <c r="A10" s="118" t="s">
        <v>191</v>
      </c>
      <c r="B10" s="119" t="s">
        <v>194</v>
      </c>
      <c r="D10" s="124"/>
    </row>
    <row r="11" spans="1:4" x14ac:dyDescent="0.25">
      <c r="A11" s="118" t="s">
        <v>192</v>
      </c>
      <c r="B11" s="119" t="s">
        <v>93</v>
      </c>
      <c r="D11" s="124"/>
    </row>
    <row r="12" spans="1:4" x14ac:dyDescent="0.25">
      <c r="A12" s="118" t="s">
        <v>199</v>
      </c>
      <c r="B12" s="119" t="s">
        <v>238</v>
      </c>
      <c r="D12" s="124"/>
    </row>
    <row r="13" spans="1:4" x14ac:dyDescent="0.25">
      <c r="A13" s="118" t="s">
        <v>200</v>
      </c>
      <c r="B13" s="119" t="s">
        <v>239</v>
      </c>
      <c r="D13" s="124"/>
    </row>
    <row r="14" spans="1:4" x14ac:dyDescent="0.25">
      <c r="A14" s="118" t="s">
        <v>101</v>
      </c>
      <c r="B14" s="119" t="s">
        <v>102</v>
      </c>
      <c r="D14" s="124"/>
    </row>
    <row r="15" spans="1:4" x14ac:dyDescent="0.25">
      <c r="A15" s="118" t="s">
        <v>104</v>
      </c>
      <c r="B15" s="119" t="s">
        <v>105</v>
      </c>
      <c r="D15" s="124"/>
    </row>
    <row r="16" spans="1:4" x14ac:dyDescent="0.25">
      <c r="A16" s="118" t="s">
        <v>201</v>
      </c>
      <c r="B16" s="119" t="s">
        <v>240</v>
      </c>
      <c r="D16" s="124"/>
    </row>
    <row r="17" spans="1:4" x14ac:dyDescent="0.25">
      <c r="A17" s="118" t="s">
        <v>202</v>
      </c>
      <c r="B17" s="119" t="s">
        <v>241</v>
      </c>
      <c r="D17" s="124"/>
    </row>
    <row r="18" spans="1:4" x14ac:dyDescent="0.25">
      <c r="A18" s="118" t="s">
        <v>203</v>
      </c>
      <c r="B18" s="119" t="s">
        <v>242</v>
      </c>
      <c r="D18" s="124"/>
    </row>
    <row r="19" spans="1:4" x14ac:dyDescent="0.25">
      <c r="A19" s="118" t="s">
        <v>204</v>
      </c>
      <c r="B19" s="119" t="s">
        <v>243</v>
      </c>
      <c r="D19" s="124"/>
    </row>
    <row r="20" spans="1:4" x14ac:dyDescent="0.25">
      <c r="A20" s="118" t="s">
        <v>5</v>
      </c>
      <c r="B20" s="119" t="s">
        <v>244</v>
      </c>
      <c r="D20" s="124"/>
    </row>
    <row r="21" spans="1:4" x14ac:dyDescent="0.25">
      <c r="A21" s="118" t="s">
        <v>107</v>
      </c>
      <c r="B21" s="119" t="s">
        <v>108</v>
      </c>
      <c r="D21" s="124"/>
    </row>
    <row r="22" spans="1:4" x14ac:dyDescent="0.25">
      <c r="A22" s="118" t="s">
        <v>205</v>
      </c>
      <c r="B22" s="119" t="s">
        <v>245</v>
      </c>
      <c r="D22" s="124"/>
    </row>
    <row r="23" spans="1:4" x14ac:dyDescent="0.25">
      <c r="A23" s="118" t="s">
        <v>206</v>
      </c>
      <c r="B23" s="119" t="s">
        <v>246</v>
      </c>
      <c r="D23" s="124"/>
    </row>
    <row r="24" spans="1:4" x14ac:dyDescent="0.25">
      <c r="A24" s="118" t="s">
        <v>207</v>
      </c>
      <c r="B24" s="119" t="s">
        <v>247</v>
      </c>
      <c r="D24" s="124"/>
    </row>
    <row r="25" spans="1:4" x14ac:dyDescent="0.25">
      <c r="A25" s="118" t="s">
        <v>208</v>
      </c>
      <c r="B25" s="119" t="s">
        <v>248</v>
      </c>
      <c r="D25" s="124"/>
    </row>
    <row r="26" spans="1:4" x14ac:dyDescent="0.25">
      <c r="A26" s="118" t="s">
        <v>209</v>
      </c>
      <c r="B26" s="119" t="s">
        <v>249</v>
      </c>
      <c r="D26" s="124"/>
    </row>
    <row r="27" spans="1:4" x14ac:dyDescent="0.25">
      <c r="A27" s="118" t="s">
        <v>110</v>
      </c>
      <c r="B27" s="119" t="s">
        <v>111</v>
      </c>
      <c r="D27" s="124"/>
    </row>
    <row r="28" spans="1:4" x14ac:dyDescent="0.25">
      <c r="A28" s="116" t="s">
        <v>210</v>
      </c>
      <c r="B28" s="117" t="s">
        <v>250</v>
      </c>
      <c r="D28" s="124"/>
    </row>
    <row r="29" spans="1:4" x14ac:dyDescent="0.25">
      <c r="A29" s="118" t="s">
        <v>211</v>
      </c>
      <c r="B29" s="119" t="s">
        <v>251</v>
      </c>
      <c r="D29" s="124"/>
    </row>
    <row r="30" spans="1:4" x14ac:dyDescent="0.25">
      <c r="A30" s="118" t="s">
        <v>212</v>
      </c>
      <c r="B30" s="119" t="s">
        <v>252</v>
      </c>
      <c r="D30" s="124"/>
    </row>
    <row r="31" spans="1:4" x14ac:dyDescent="0.25">
      <c r="A31" s="118" t="s">
        <v>213</v>
      </c>
      <c r="B31" s="119" t="s">
        <v>253</v>
      </c>
      <c r="D31" s="124"/>
    </row>
    <row r="32" spans="1:4" x14ac:dyDescent="0.25">
      <c r="A32" s="118" t="s">
        <v>214</v>
      </c>
      <c r="B32" s="119" t="s">
        <v>254</v>
      </c>
      <c r="D32" s="124"/>
    </row>
    <row r="33" spans="1:4" x14ac:dyDescent="0.25">
      <c r="A33" s="118" t="s">
        <v>112</v>
      </c>
      <c r="B33" s="119" t="s">
        <v>113</v>
      </c>
      <c r="D33" s="124"/>
    </row>
    <row r="34" spans="1:4" x14ac:dyDescent="0.25">
      <c r="A34" s="118" t="s">
        <v>215</v>
      </c>
      <c r="B34" s="119" t="s">
        <v>255</v>
      </c>
      <c r="D34" s="124"/>
    </row>
    <row r="35" spans="1:4" x14ac:dyDescent="0.25">
      <c r="A35" s="118" t="s">
        <v>114</v>
      </c>
      <c r="B35" s="119" t="s">
        <v>115</v>
      </c>
      <c r="D35" s="124"/>
    </row>
    <row r="36" spans="1:4" x14ac:dyDescent="0.25">
      <c r="A36" s="118" t="s">
        <v>216</v>
      </c>
      <c r="B36" s="119" t="s">
        <v>256</v>
      </c>
      <c r="D36" s="124"/>
    </row>
    <row r="37" spans="1:4" x14ac:dyDescent="0.25">
      <c r="A37" s="118" t="s">
        <v>217</v>
      </c>
      <c r="B37" s="119" t="s">
        <v>257</v>
      </c>
      <c r="D37" s="124"/>
    </row>
    <row r="38" spans="1:4" x14ac:dyDescent="0.25">
      <c r="A38" s="118" t="s">
        <v>218</v>
      </c>
      <c r="B38" s="119" t="s">
        <v>258</v>
      </c>
      <c r="D38" s="124"/>
    </row>
    <row r="39" spans="1:4" x14ac:dyDescent="0.25">
      <c r="A39" s="118" t="s">
        <v>219</v>
      </c>
      <c r="B39" s="119" t="s">
        <v>259</v>
      </c>
      <c r="D39" s="124"/>
    </row>
    <row r="40" spans="1:4" x14ac:dyDescent="0.25">
      <c r="A40" s="118" t="s">
        <v>6</v>
      </c>
      <c r="B40" s="119" t="s">
        <v>260</v>
      </c>
      <c r="D40" s="124"/>
    </row>
    <row r="41" spans="1:4" x14ac:dyDescent="0.25">
      <c r="A41" s="118" t="s">
        <v>220</v>
      </c>
      <c r="B41" s="119" t="s">
        <v>261</v>
      </c>
      <c r="D41" s="124"/>
    </row>
    <row r="42" spans="1:4" x14ac:dyDescent="0.25">
      <c r="A42" s="118" t="s">
        <v>116</v>
      </c>
      <c r="B42" s="119" t="s">
        <v>117</v>
      </c>
      <c r="D42" s="124"/>
    </row>
    <row r="43" spans="1:4" x14ac:dyDescent="0.25">
      <c r="A43" s="118" t="s">
        <v>221</v>
      </c>
      <c r="B43" s="119" t="s">
        <v>262</v>
      </c>
      <c r="D43" s="124"/>
    </row>
    <row r="44" spans="1:4" x14ac:dyDescent="0.25">
      <c r="A44" s="118" t="s">
        <v>118</v>
      </c>
      <c r="B44" s="119" t="s">
        <v>119</v>
      </c>
      <c r="D44" s="124"/>
    </row>
    <row r="45" spans="1:4" x14ac:dyDescent="0.25">
      <c r="A45" s="118" t="s">
        <v>222</v>
      </c>
      <c r="B45" s="119" t="s">
        <v>263</v>
      </c>
      <c r="D45" s="124"/>
    </row>
    <row r="46" spans="1:4" x14ac:dyDescent="0.25">
      <c r="A46" s="118" t="s">
        <v>223</v>
      </c>
      <c r="B46" s="119" t="s">
        <v>264</v>
      </c>
      <c r="D46" s="124"/>
    </row>
    <row r="47" spans="1:4" x14ac:dyDescent="0.25">
      <c r="A47" s="118" t="s">
        <v>121</v>
      </c>
      <c r="B47" s="119" t="s">
        <v>122</v>
      </c>
      <c r="D47" s="124"/>
    </row>
    <row r="48" spans="1:4" x14ac:dyDescent="0.25">
      <c r="A48" s="118" t="s">
        <v>224</v>
      </c>
      <c r="B48" s="119" t="s">
        <v>265</v>
      </c>
      <c r="D48" s="124"/>
    </row>
    <row r="49" spans="1:4" x14ac:dyDescent="0.25">
      <c r="A49" s="118" t="s">
        <v>120</v>
      </c>
      <c r="B49" s="119" t="s">
        <v>267</v>
      </c>
      <c r="D49" s="124"/>
    </row>
    <row r="50" spans="1:4" x14ac:dyDescent="0.25">
      <c r="A50" s="118" t="s">
        <v>266</v>
      </c>
      <c r="B50" s="119" t="s">
        <v>268</v>
      </c>
      <c r="D50" s="124"/>
    </row>
    <row r="51" spans="1:4" x14ac:dyDescent="0.25">
      <c r="A51" s="118" t="s">
        <v>143</v>
      </c>
      <c r="B51" s="119" t="s">
        <v>181</v>
      </c>
      <c r="D51" s="124"/>
    </row>
    <row r="52" spans="1:4" x14ac:dyDescent="0.25">
      <c r="A52" s="118" t="s">
        <v>144</v>
      </c>
      <c r="B52" s="119" t="s">
        <v>170</v>
      </c>
      <c r="D52" s="124"/>
    </row>
    <row r="53" spans="1:4" x14ac:dyDescent="0.25">
      <c r="A53" s="118" t="s">
        <v>171</v>
      </c>
      <c r="B53" s="119" t="s">
        <v>172</v>
      </c>
      <c r="D53" s="124"/>
    </row>
    <row r="54" spans="1:4" x14ac:dyDescent="0.25">
      <c r="A54" s="116" t="s">
        <v>173</v>
      </c>
      <c r="B54" s="117" t="s">
        <v>269</v>
      </c>
      <c r="D54" s="124"/>
    </row>
    <row r="55" spans="1:4" x14ac:dyDescent="0.25">
      <c r="A55" s="118" t="s">
        <v>145</v>
      </c>
      <c r="B55" s="119" t="s">
        <v>182</v>
      </c>
      <c r="D55" s="124"/>
    </row>
    <row r="56" spans="1:4" x14ac:dyDescent="0.25">
      <c r="A56" s="118" t="s">
        <v>174</v>
      </c>
      <c r="B56" s="119" t="s">
        <v>270</v>
      </c>
      <c r="D56" s="124"/>
    </row>
    <row r="57" spans="1:4" x14ac:dyDescent="0.25">
      <c r="A57" s="118" t="s">
        <v>146</v>
      </c>
      <c r="B57" s="119" t="s">
        <v>183</v>
      </c>
      <c r="D57" s="124"/>
    </row>
    <row r="58" spans="1:4" x14ac:dyDescent="0.25">
      <c r="A58" s="118" t="s">
        <v>150</v>
      </c>
      <c r="B58" s="119" t="s">
        <v>184</v>
      </c>
      <c r="D58" s="124"/>
    </row>
    <row r="59" spans="1:4" x14ac:dyDescent="0.25">
      <c r="A59" s="118" t="s">
        <v>175</v>
      </c>
      <c r="B59" s="119" t="s">
        <v>271</v>
      </c>
      <c r="D59" s="124"/>
    </row>
    <row r="60" spans="1:4" x14ac:dyDescent="0.25">
      <c r="A60" s="118" t="s">
        <v>176</v>
      </c>
      <c r="B60" s="119" t="s">
        <v>272</v>
      </c>
      <c r="D60" s="124"/>
    </row>
    <row r="61" spans="1:4" x14ac:dyDescent="0.25">
      <c r="A61" s="118" t="s">
        <v>151</v>
      </c>
      <c r="B61" s="119" t="s">
        <v>185</v>
      </c>
      <c r="D61" s="124"/>
    </row>
    <row r="62" spans="1:4" x14ac:dyDescent="0.25">
      <c r="A62" s="118" t="s">
        <v>147</v>
      </c>
      <c r="B62" s="119" t="s">
        <v>186</v>
      </c>
      <c r="D62" s="124"/>
    </row>
    <row r="63" spans="1:4" x14ac:dyDescent="0.25">
      <c r="A63" s="118" t="s">
        <v>177</v>
      </c>
      <c r="B63" s="119" t="s">
        <v>273</v>
      </c>
      <c r="D63" s="124"/>
    </row>
    <row r="64" spans="1:4" x14ac:dyDescent="0.25">
      <c r="A64" s="118" t="s">
        <v>178</v>
      </c>
      <c r="B64" s="119" t="s">
        <v>274</v>
      </c>
      <c r="D64" s="124"/>
    </row>
    <row r="65" spans="1:4" x14ac:dyDescent="0.25">
      <c r="A65" s="118" t="s">
        <v>148</v>
      </c>
      <c r="B65" s="119" t="s">
        <v>187</v>
      </c>
      <c r="D65" s="124"/>
    </row>
    <row r="66" spans="1:4" x14ac:dyDescent="0.25">
      <c r="A66" s="118" t="s">
        <v>149</v>
      </c>
      <c r="B66" s="119" t="s">
        <v>188</v>
      </c>
      <c r="D66" s="124"/>
    </row>
    <row r="67" spans="1:4" x14ac:dyDescent="0.25">
      <c r="A67" s="118" t="s">
        <v>179</v>
      </c>
      <c r="B67" s="119" t="s">
        <v>275</v>
      </c>
      <c r="D67" s="124"/>
    </row>
    <row r="68" spans="1:4" x14ac:dyDescent="0.25">
      <c r="A68" s="118" t="s">
        <v>180</v>
      </c>
      <c r="B68" s="119" t="s">
        <v>276</v>
      </c>
      <c r="D68" s="124"/>
    </row>
    <row r="69" spans="1:4" x14ac:dyDescent="0.25">
      <c r="A69" s="118" t="s">
        <v>225</v>
      </c>
      <c r="B69" s="119" t="s">
        <v>277</v>
      </c>
      <c r="D69" s="124"/>
    </row>
    <row r="70" spans="1:4" x14ac:dyDescent="0.25">
      <c r="A70" s="118" t="s">
        <v>226</v>
      </c>
      <c r="B70" s="119" t="s">
        <v>278</v>
      </c>
      <c r="D70" s="124"/>
    </row>
    <row r="71" spans="1:4" x14ac:dyDescent="0.25">
      <c r="A71" s="118" t="s">
        <v>227</v>
      </c>
      <c r="B71" s="119" t="s">
        <v>279</v>
      </c>
      <c r="D71" s="124"/>
    </row>
    <row r="72" spans="1:4" x14ac:dyDescent="0.25">
      <c r="A72" s="118" t="s">
        <v>228</v>
      </c>
      <c r="B72" s="119" t="s">
        <v>231</v>
      </c>
    </row>
    <row r="73" spans="1:4" x14ac:dyDescent="0.25">
      <c r="A73" s="118" t="s">
        <v>229</v>
      </c>
      <c r="B73" s="119" t="s">
        <v>232</v>
      </c>
    </row>
    <row r="74" spans="1:4" ht="15.75" thickBot="1" x14ac:dyDescent="0.3">
      <c r="A74" s="120" t="s">
        <v>230</v>
      </c>
      <c r="B74" s="121" t="s">
        <v>233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499984740745262"/>
    <pageSetUpPr fitToPage="1"/>
  </sheetPr>
  <dimension ref="A1:IN28"/>
  <sheetViews>
    <sheetView showGridLines="0" zoomScale="85" zoomScaleNormal="85" zoomScaleSheetLayoutView="85" zoomScalePageLayoutView="70" workbookViewId="0">
      <selection activeCell="E8" sqref="E8:G8"/>
    </sheetView>
  </sheetViews>
  <sheetFormatPr defaultRowHeight="12" x14ac:dyDescent="0.2"/>
  <cols>
    <col min="1" max="1" width="8.5703125" style="46" bestFit="1" customWidth="1"/>
    <col min="2" max="2" width="11.140625" style="46" customWidth="1"/>
    <col min="3" max="3" width="12.5703125" style="46" customWidth="1"/>
    <col min="4" max="4" width="12" style="46" customWidth="1"/>
    <col min="5" max="5" width="10.42578125" style="46" customWidth="1"/>
    <col min="6" max="6" width="22.42578125" style="46" customWidth="1"/>
    <col min="7" max="7" width="20.42578125" style="46" customWidth="1"/>
    <col min="8" max="8" width="22.7109375" style="46" customWidth="1"/>
    <col min="9" max="9" width="20.42578125" style="46" customWidth="1"/>
    <col min="10" max="93" width="9.140625" style="46" customWidth="1"/>
    <col min="94" max="244" width="9.140625" style="48" customWidth="1"/>
    <col min="245" max="245" width="10" style="48" customWidth="1"/>
    <col min="246" max="246" width="9.140625" style="46"/>
    <col min="247" max="248" width="9.140625" style="46" hidden="1" customWidth="1"/>
    <col min="249" max="16384" width="9.140625" style="46"/>
  </cols>
  <sheetData>
    <row r="1" spans="1:248" ht="23.25" x14ac:dyDescent="0.35">
      <c r="B1" s="459" t="s">
        <v>298</v>
      </c>
      <c r="C1" s="460"/>
      <c r="D1" s="460"/>
      <c r="E1" s="460"/>
      <c r="F1" s="460"/>
      <c r="G1" s="460"/>
      <c r="H1" s="460"/>
      <c r="I1" s="461"/>
      <c r="J1" s="47"/>
      <c r="IM1" s="46" t="s">
        <v>57</v>
      </c>
      <c r="IN1" s="46" t="s">
        <v>58</v>
      </c>
    </row>
    <row r="2" spans="1:248" ht="18" customHeight="1" thickBot="1" x14ac:dyDescent="0.6">
      <c r="A2" s="49"/>
      <c r="B2" s="462"/>
      <c r="C2" s="463"/>
      <c r="D2" s="463"/>
      <c r="E2" s="463"/>
      <c r="F2" s="463"/>
      <c r="G2" s="463"/>
      <c r="H2" s="463"/>
      <c r="I2" s="464"/>
      <c r="J2" s="49"/>
      <c r="K2" s="49"/>
      <c r="L2" s="49"/>
      <c r="M2" s="49"/>
      <c r="N2" s="49"/>
      <c r="O2" s="49"/>
      <c r="IM2" s="46" t="s">
        <v>59</v>
      </c>
      <c r="IN2" s="50">
        <v>100</v>
      </c>
    </row>
    <row r="3" spans="1:248" s="54" customFormat="1" ht="30" customHeight="1" x14ac:dyDescent="0.55000000000000004">
      <c r="A3" s="49"/>
      <c r="B3" s="244" t="s">
        <v>61</v>
      </c>
      <c r="C3" s="245" t="s">
        <v>62</v>
      </c>
      <c r="D3" s="246" t="s">
        <v>63</v>
      </c>
      <c r="E3" s="247" t="s">
        <v>64</v>
      </c>
      <c r="F3" s="247" t="s">
        <v>320</v>
      </c>
      <c r="G3" s="248" t="s">
        <v>321</v>
      </c>
      <c r="H3" s="467" t="s">
        <v>65</v>
      </c>
      <c r="I3" s="468"/>
      <c r="J3" s="46"/>
      <c r="K3" s="53"/>
      <c r="L3" s="53"/>
      <c r="M3" s="46"/>
      <c r="N3" s="53"/>
      <c r="O3" s="53"/>
      <c r="P3" s="53"/>
      <c r="Q3" s="53"/>
      <c r="R3" s="53"/>
      <c r="S3" s="53"/>
      <c r="T3" s="53"/>
      <c r="U3" s="53"/>
      <c r="V3" s="53"/>
      <c r="W3" s="53"/>
      <c r="X3" s="53"/>
      <c r="Y3" s="53"/>
      <c r="Z3" s="53"/>
      <c r="AA3" s="53"/>
      <c r="AB3" s="53"/>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M3" s="46"/>
      <c r="IN3" s="56" t="s">
        <v>66</v>
      </c>
    </row>
    <row r="4" spans="1:248" ht="21" customHeight="1" x14ac:dyDescent="0.2">
      <c r="A4" s="178" t="s">
        <v>290</v>
      </c>
      <c r="B4" s="249" t="e">
        <f>IF(#REF!="","",#REF!)</f>
        <v>#REF!</v>
      </c>
      <c r="C4" s="250" t="e">
        <f>IF(#REF!="","",#REF!)</f>
        <v>#REF!</v>
      </c>
      <c r="D4" s="251" t="e">
        <f>IF(#REF!="","","7Z6")</f>
        <v>#REF!</v>
      </c>
      <c r="E4" s="252" t="e">
        <f>IF(#REF!="","",#REF!)</f>
        <v>#REF!</v>
      </c>
      <c r="F4" s="253"/>
      <c r="G4" s="254" t="e">
        <f>#REF!</f>
        <v>#REF!</v>
      </c>
      <c r="H4" s="469" t="e">
        <f>IF(B4="","",CONCATENATE("Residual Xfer PI-F ",Fund_ID))</f>
        <v>#REF!</v>
      </c>
      <c r="I4" s="470"/>
      <c r="K4" s="53"/>
      <c r="O4" s="53"/>
      <c r="IM4" s="54"/>
      <c r="IN4" s="50" t="s">
        <v>67</v>
      </c>
    </row>
    <row r="5" spans="1:248" ht="21" customHeight="1" x14ac:dyDescent="0.2">
      <c r="A5" s="178" t="s">
        <v>291</v>
      </c>
      <c r="B5" s="255" t="e">
        <f>IF(#REF!="","",#REF!)</f>
        <v>#REF!</v>
      </c>
      <c r="C5" s="256" t="e">
        <f>IF(#REF!="","",#REF!)</f>
        <v>#REF!</v>
      </c>
      <c r="D5" s="257" t="e">
        <f>IF(#REF!="","","7Z6")</f>
        <v>#REF!</v>
      </c>
      <c r="E5" s="256" t="e">
        <f>IF(#REF!="","",#REF!)</f>
        <v>#REF!</v>
      </c>
      <c r="F5" s="258"/>
      <c r="G5" s="258" t="e">
        <f>#REF!</f>
        <v>#REF!</v>
      </c>
      <c r="H5" s="471" t="e">
        <f>IF(B4="","",CONCATENATE("Residual Xfer Dept-F ",Fund_ID))</f>
        <v>#REF!</v>
      </c>
      <c r="I5" s="472"/>
      <c r="K5" s="53"/>
      <c r="O5" s="53"/>
      <c r="IN5" s="50" t="s">
        <v>68</v>
      </c>
    </row>
    <row r="6" spans="1:248" ht="21" customHeight="1" x14ac:dyDescent="0.55000000000000004">
      <c r="A6" s="49"/>
      <c r="B6" s="179"/>
      <c r="C6" s="59"/>
      <c r="D6" s="59"/>
      <c r="E6" s="58"/>
      <c r="F6" s="61"/>
      <c r="G6" s="61"/>
      <c r="H6" s="465"/>
      <c r="I6" s="466"/>
      <c r="K6" s="53"/>
      <c r="O6" s="53"/>
      <c r="IN6" s="50" t="s">
        <v>69</v>
      </c>
    </row>
    <row r="7" spans="1:248" ht="21" customHeight="1" x14ac:dyDescent="0.55000000000000004">
      <c r="A7" s="49"/>
      <c r="B7" s="62"/>
      <c r="C7" s="63"/>
      <c r="D7" s="64"/>
      <c r="E7" s="63"/>
      <c r="F7" s="65"/>
      <c r="G7" s="65"/>
      <c r="H7" s="473"/>
      <c r="I7" s="474"/>
      <c r="K7" s="53"/>
      <c r="O7" s="53"/>
      <c r="IN7" s="50" t="s">
        <v>70</v>
      </c>
    </row>
    <row r="8" spans="1:248" ht="21" customHeight="1" x14ac:dyDescent="0.55000000000000004">
      <c r="A8" s="49"/>
      <c r="B8" s="179"/>
      <c r="C8" s="59"/>
      <c r="D8" s="59"/>
      <c r="E8" s="58"/>
      <c r="F8" s="61"/>
      <c r="G8" s="61"/>
      <c r="H8" s="465"/>
      <c r="I8" s="466"/>
      <c r="K8" s="53"/>
      <c r="O8" s="53"/>
      <c r="IN8" s="50" t="s">
        <v>71</v>
      </c>
    </row>
    <row r="9" spans="1:248" ht="21" customHeight="1" x14ac:dyDescent="0.55000000000000004">
      <c r="A9" s="49"/>
      <c r="B9" s="62"/>
      <c r="C9" s="63"/>
      <c r="D9" s="64"/>
      <c r="E9" s="63"/>
      <c r="F9" s="65"/>
      <c r="G9" s="65"/>
      <c r="H9" s="473"/>
      <c r="I9" s="474"/>
      <c r="K9" s="53"/>
      <c r="O9" s="53"/>
      <c r="IN9" s="50" t="s">
        <v>72</v>
      </c>
    </row>
    <row r="10" spans="1:248" ht="21" customHeight="1" x14ac:dyDescent="0.55000000000000004">
      <c r="A10" s="49"/>
      <c r="B10" s="57"/>
      <c r="C10" s="60"/>
      <c r="D10" s="59"/>
      <c r="E10" s="58"/>
      <c r="F10" s="61"/>
      <c r="G10" s="61"/>
      <c r="H10" s="465"/>
      <c r="I10" s="466"/>
      <c r="K10" s="53"/>
      <c r="O10" s="53"/>
      <c r="IN10" s="50"/>
    </row>
    <row r="11" spans="1:248" ht="21" customHeight="1" x14ac:dyDescent="0.55000000000000004">
      <c r="A11" s="49"/>
      <c r="B11" s="62"/>
      <c r="C11" s="63"/>
      <c r="D11" s="64"/>
      <c r="E11" s="63"/>
      <c r="F11" s="65"/>
      <c r="G11" s="65"/>
      <c r="H11" s="473"/>
      <c r="I11" s="474"/>
      <c r="K11" s="53"/>
      <c r="O11" s="53"/>
      <c r="IN11" s="50"/>
    </row>
    <row r="12" spans="1:248" ht="21" customHeight="1" x14ac:dyDescent="0.55000000000000004">
      <c r="A12" s="49"/>
      <c r="B12" s="179"/>
      <c r="C12" s="60"/>
      <c r="D12" s="59"/>
      <c r="E12" s="58"/>
      <c r="F12" s="61"/>
      <c r="G12" s="61"/>
      <c r="H12" s="465"/>
      <c r="I12" s="466"/>
      <c r="K12" s="53"/>
      <c r="O12" s="53"/>
      <c r="IN12" s="50"/>
    </row>
    <row r="13" spans="1:248" ht="21" customHeight="1" x14ac:dyDescent="0.55000000000000004">
      <c r="A13" s="49"/>
      <c r="B13" s="62"/>
      <c r="C13" s="63"/>
      <c r="D13" s="64"/>
      <c r="E13" s="63"/>
      <c r="F13" s="65"/>
      <c r="G13" s="65"/>
      <c r="H13" s="473"/>
      <c r="I13" s="474"/>
      <c r="K13" s="53"/>
      <c r="O13" s="53"/>
      <c r="IN13" s="50"/>
    </row>
    <row r="14" spans="1:248" ht="21" customHeight="1" x14ac:dyDescent="0.55000000000000004">
      <c r="A14" s="49"/>
      <c r="B14" s="57"/>
      <c r="C14" s="60"/>
      <c r="D14" s="59"/>
      <c r="E14" s="58"/>
      <c r="F14" s="61"/>
      <c r="G14" s="61"/>
      <c r="H14" s="465"/>
      <c r="I14" s="466"/>
      <c r="K14" s="53"/>
      <c r="O14" s="53"/>
      <c r="IN14" s="50"/>
    </row>
    <row r="15" spans="1:248" ht="21" customHeight="1" x14ac:dyDescent="0.55000000000000004">
      <c r="A15" s="49"/>
      <c r="B15" s="62"/>
      <c r="C15" s="63"/>
      <c r="D15" s="64"/>
      <c r="E15" s="63"/>
      <c r="F15" s="65"/>
      <c r="G15" s="65"/>
      <c r="H15" s="473"/>
      <c r="I15" s="474"/>
      <c r="K15" s="53"/>
      <c r="O15" s="53"/>
      <c r="IN15" s="50"/>
    </row>
    <row r="16" spans="1:248" ht="21" customHeight="1" x14ac:dyDescent="0.55000000000000004">
      <c r="A16" s="49"/>
      <c r="B16" s="57"/>
      <c r="C16" s="60"/>
      <c r="D16" s="59"/>
      <c r="E16" s="58"/>
      <c r="F16" s="61"/>
      <c r="G16" s="61"/>
      <c r="H16" s="465"/>
      <c r="I16" s="466"/>
      <c r="K16" s="53"/>
      <c r="O16" s="53"/>
      <c r="IN16" s="46">
        <v>10</v>
      </c>
    </row>
    <row r="17" spans="1:248" ht="21" customHeight="1" x14ac:dyDescent="0.55000000000000004">
      <c r="A17" s="49"/>
      <c r="B17" s="62"/>
      <c r="C17" s="63"/>
      <c r="D17" s="64"/>
      <c r="E17" s="63"/>
      <c r="F17" s="65"/>
      <c r="G17" s="65"/>
      <c r="H17" s="473"/>
      <c r="I17" s="474"/>
      <c r="IN17" s="46">
        <v>20</v>
      </c>
    </row>
    <row r="18" spans="1:248" ht="21" customHeight="1" x14ac:dyDescent="0.55000000000000004">
      <c r="A18" s="49"/>
      <c r="B18" s="179"/>
      <c r="C18" s="60"/>
      <c r="D18" s="59"/>
      <c r="E18" s="58"/>
      <c r="F18" s="61"/>
      <c r="G18" s="61"/>
      <c r="H18" s="465"/>
      <c r="I18" s="466"/>
      <c r="IN18" s="46">
        <v>30</v>
      </c>
    </row>
    <row r="19" spans="1:248" ht="21" customHeight="1" x14ac:dyDescent="0.55000000000000004">
      <c r="A19" s="49"/>
      <c r="B19" s="62"/>
      <c r="C19" s="63"/>
      <c r="D19" s="64"/>
      <c r="E19" s="63"/>
      <c r="F19" s="65"/>
      <c r="G19" s="65"/>
      <c r="H19" s="473"/>
      <c r="I19" s="474"/>
      <c r="IN19" s="46">
        <v>40</v>
      </c>
    </row>
    <row r="20" spans="1:248" ht="21" customHeight="1" x14ac:dyDescent="0.55000000000000004">
      <c r="A20" s="49"/>
      <c r="B20" s="57"/>
      <c r="C20" s="60"/>
      <c r="D20" s="59"/>
      <c r="E20" s="58"/>
      <c r="F20" s="61"/>
      <c r="G20" s="61"/>
      <c r="H20" s="465"/>
      <c r="I20" s="466"/>
      <c r="IN20" s="46">
        <v>50</v>
      </c>
    </row>
    <row r="21" spans="1:248" ht="21" customHeight="1" x14ac:dyDescent="0.55000000000000004">
      <c r="A21" s="49"/>
      <c r="B21" s="62"/>
      <c r="C21" s="63"/>
      <c r="D21" s="64"/>
      <c r="E21" s="63"/>
      <c r="F21" s="65"/>
      <c r="G21" s="65"/>
      <c r="H21" s="473"/>
      <c r="I21" s="474"/>
    </row>
    <row r="22" spans="1:248" ht="24.75" customHeight="1" thickBot="1" x14ac:dyDescent="0.6">
      <c r="A22" s="49"/>
      <c r="B22" s="238"/>
      <c r="C22" s="239"/>
      <c r="D22" s="239"/>
      <c r="E22" s="239"/>
      <c r="F22" s="240">
        <f>SUM(F4:F21)</f>
        <v>0</v>
      </c>
      <c r="G22" s="241" t="e">
        <f>SUM(G4:G21)</f>
        <v>#REF!</v>
      </c>
      <c r="H22" s="242"/>
      <c r="I22" s="243"/>
      <c r="IN22" s="50" t="s">
        <v>73</v>
      </c>
    </row>
    <row r="23" spans="1:248" ht="18.75" customHeight="1" x14ac:dyDescent="0.55000000000000004">
      <c r="A23" s="49"/>
      <c r="B23" s="66"/>
      <c r="C23" s="51"/>
      <c r="D23" s="52"/>
      <c r="E23" s="51"/>
      <c r="F23" s="67" t="e">
        <f>IF(G23&lt;&gt;0,"JV IS OUT OF BALANCE:"," ")</f>
        <v>#REF!</v>
      </c>
      <c r="G23" s="68" t="e">
        <f>SUM(F22-G22)</f>
        <v>#REF!</v>
      </c>
      <c r="H23" s="69"/>
      <c r="I23" s="70"/>
      <c r="IN23" s="50" t="s">
        <v>74</v>
      </c>
    </row>
    <row r="24" spans="1:248" ht="36" x14ac:dyDescent="0.55000000000000004">
      <c r="A24" s="49"/>
      <c r="B24" s="71"/>
      <c r="D24" s="51"/>
      <c r="G24" s="72"/>
      <c r="H24" s="48"/>
      <c r="I24" s="73"/>
      <c r="IN24" s="50" t="s">
        <v>75</v>
      </c>
    </row>
    <row r="25" spans="1:248" ht="21.95" customHeight="1" x14ac:dyDescent="0.25">
      <c r="G25" s="74"/>
      <c r="H25" s="75"/>
      <c r="I25" s="48"/>
      <c r="IN25" s="50" t="s">
        <v>76</v>
      </c>
    </row>
    <row r="26" spans="1:248" x14ac:dyDescent="0.2">
      <c r="IN26" s="50" t="s">
        <v>77</v>
      </c>
    </row>
    <row r="27" spans="1:248" ht="15" x14ac:dyDescent="0.2">
      <c r="B27" s="76"/>
      <c r="C27" s="51"/>
      <c r="F27" s="77"/>
      <c r="G27" s="78"/>
      <c r="H27" s="77"/>
      <c r="I27" s="77"/>
      <c r="IN27" s="50" t="s">
        <v>78</v>
      </c>
    </row>
    <row r="28" spans="1:248" ht="12" customHeight="1" x14ac:dyDescent="0.2">
      <c r="G28" s="79"/>
      <c r="IN28" s="50" t="s">
        <v>79</v>
      </c>
    </row>
  </sheetData>
  <sheetProtection formatCells="0" formatColumns="0" formatRows="0" insertRows="0"/>
  <protectedRanges>
    <protectedRange password="CCD8" sqref="B6:I21" name="Range1"/>
    <protectedRange password="CCD8" sqref="B4:I5" name="Range1_1"/>
  </protectedRanges>
  <dataConsolidate/>
  <mergeCells count="20">
    <mergeCell ref="H21:I21"/>
    <mergeCell ref="H9:I9"/>
    <mergeCell ref="H16:I16"/>
    <mergeCell ref="H17:I17"/>
    <mergeCell ref="H18:I18"/>
    <mergeCell ref="H19:I19"/>
    <mergeCell ref="H20:I20"/>
    <mergeCell ref="H10:I10"/>
    <mergeCell ref="H11:I11"/>
    <mergeCell ref="H12:I12"/>
    <mergeCell ref="H13:I13"/>
    <mergeCell ref="H14:I14"/>
    <mergeCell ref="H15:I15"/>
    <mergeCell ref="B1:I2"/>
    <mergeCell ref="H8:I8"/>
    <mergeCell ref="H3:I3"/>
    <mergeCell ref="H4:I4"/>
    <mergeCell ref="H5:I5"/>
    <mergeCell ref="H6:I6"/>
    <mergeCell ref="H7:I7"/>
  </mergeCells>
  <dataValidations count="6">
    <dataValidation type="textLength" operator="lessThan" allowBlank="1" showInputMessage="1" showErrorMessage="1" errorTitle="Invalid Description" error="The description has a maximum of 35 characters." sqref="H4:H21" xr:uid="{00000000-0002-0000-0C00-000000000000}">
      <formula1>35</formula1>
    </dataValidation>
    <dataValidation type="textLength" allowBlank="1" showInputMessage="1" showErrorMessage="1" sqref="D6:D21" xr:uid="{00000000-0002-0000-0C00-000001000000}">
      <formula1>3</formula1>
      <formula2>6</formula2>
    </dataValidation>
    <dataValidation type="textLength" operator="equal" allowBlank="1" showInputMessage="1" showErrorMessage="1" errorTitle="Incorrect Fund Number" error="Fund number must be six characters in length." sqref="B6:B21" xr:uid="{00000000-0002-0000-0C00-000002000000}">
      <formula1>6</formula1>
    </dataValidation>
    <dataValidation type="textLength" operator="equal" allowBlank="1" showInputMessage="1" showErrorMessage="1" errorTitle="Incorrect Organization" error="Organization must be six characters." sqref="C6:C21" xr:uid="{00000000-0002-0000-0C00-000003000000}">
      <formula1>6</formula1>
    </dataValidation>
    <dataValidation operator="equal" allowBlank="1" showInputMessage="1" showErrorMessage="1" errorTitle="Incorrect Fund Number" error="Fund number must be six characters in length." sqref="B4:B5" xr:uid="{00000000-0002-0000-0C00-000004000000}"/>
    <dataValidation operator="equal" allowBlank="1" showInputMessage="1" showErrorMessage="1" errorTitle="Incorrect Organization" error="Organization must be six characters." sqref="C4:C5" xr:uid="{00000000-0002-0000-0C00-000005000000}"/>
  </dataValidations>
  <printOptions horizontalCentered="1" verticalCentered="1"/>
  <pageMargins left="0.75" right="0.75" top="0.5" bottom="0.5" header="0" footer="0"/>
  <pageSetup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9" tint="-0.499984740745262"/>
    <pageSetUpPr fitToPage="1"/>
  </sheetPr>
  <dimension ref="A1:T88"/>
  <sheetViews>
    <sheetView showZeros="0" tabSelected="1" topLeftCell="A22" zoomScale="90" zoomScaleNormal="90" workbookViewId="0">
      <selection activeCell="A45" sqref="A45:D46"/>
    </sheetView>
  </sheetViews>
  <sheetFormatPr defaultColWidth="9.140625" defaultRowHeight="12.75" x14ac:dyDescent="0.2"/>
  <cols>
    <col min="1" max="1" width="25.7109375" style="1" customWidth="1"/>
    <col min="2" max="2" width="29.5703125" style="3" bestFit="1" customWidth="1"/>
    <col min="3" max="4" width="25.7109375" style="3" customWidth="1"/>
    <col min="5" max="5" width="3.140625" style="3" customWidth="1"/>
    <col min="6" max="6" width="13.7109375" style="1" customWidth="1"/>
    <col min="7" max="7" width="16.140625" style="1" bestFit="1" customWidth="1"/>
    <col min="8" max="8" width="9.140625" style="1"/>
    <col min="9" max="9" width="16.7109375" style="1" bestFit="1" customWidth="1"/>
    <col min="10" max="16384" width="9.140625" style="1"/>
  </cols>
  <sheetData>
    <row r="1" spans="1:20" ht="20.100000000000001" customHeight="1" x14ac:dyDescent="0.2">
      <c r="A1" s="354" t="s">
        <v>0</v>
      </c>
      <c r="B1" s="355"/>
      <c r="C1" s="355"/>
      <c r="D1" s="356"/>
      <c r="E1" s="2"/>
      <c r="F1" s="224" t="str">
        <f>LEFT(Program_Code,3)</f>
        <v/>
      </c>
      <c r="G1" s="172"/>
      <c r="H1" s="172"/>
      <c r="I1" s="172"/>
      <c r="J1" s="172"/>
      <c r="K1" s="172"/>
      <c r="L1" s="172"/>
      <c r="M1" s="172"/>
      <c r="N1" s="172"/>
      <c r="O1" s="172"/>
      <c r="P1" s="172"/>
      <c r="Q1" s="172"/>
      <c r="R1" s="172"/>
      <c r="S1" s="172"/>
      <c r="T1" s="172"/>
    </row>
    <row r="2" spans="1:20" ht="20.100000000000001" customHeight="1" thickBot="1" x14ac:dyDescent="0.25">
      <c r="A2" s="357" t="s">
        <v>1</v>
      </c>
      <c r="B2" s="358"/>
      <c r="C2" s="358"/>
      <c r="D2" s="359"/>
      <c r="E2" s="2"/>
      <c r="F2" s="172"/>
      <c r="G2" s="172"/>
      <c r="H2" s="172"/>
      <c r="I2" s="172"/>
      <c r="J2" s="172"/>
      <c r="K2" s="172"/>
      <c r="L2" s="172"/>
      <c r="M2" s="172"/>
      <c r="N2" s="172"/>
      <c r="O2" s="172"/>
      <c r="P2" s="172"/>
      <c r="Q2" s="172"/>
      <c r="R2" s="172"/>
      <c r="S2" s="172"/>
      <c r="T2" s="172"/>
    </row>
    <row r="3" spans="1:20" ht="20.100000000000001" customHeight="1" thickBot="1" x14ac:dyDescent="0.25">
      <c r="A3" s="360" t="s">
        <v>2</v>
      </c>
      <c r="B3" s="361"/>
      <c r="C3" s="361"/>
      <c r="D3" s="362"/>
      <c r="F3" s="172"/>
      <c r="G3" s="172"/>
      <c r="H3" s="172"/>
      <c r="I3" s="172"/>
      <c r="J3" s="172"/>
      <c r="K3" s="172"/>
      <c r="L3" s="172"/>
      <c r="M3" s="172"/>
      <c r="N3" s="172"/>
      <c r="O3" s="172"/>
      <c r="P3" s="172"/>
      <c r="Q3" s="172"/>
      <c r="R3" s="172"/>
      <c r="S3" s="172"/>
      <c r="T3" s="172"/>
    </row>
    <row r="4" spans="1:20" ht="20.100000000000001" customHeight="1" x14ac:dyDescent="0.2">
      <c r="A4" s="4" t="s">
        <v>8</v>
      </c>
      <c r="B4" s="28"/>
      <c r="C4" s="195" t="s">
        <v>361</v>
      </c>
      <c r="D4" s="199"/>
      <c r="F4" s="172"/>
      <c r="G4" s="172"/>
      <c r="H4" s="172"/>
      <c r="I4" s="172"/>
      <c r="J4" s="172"/>
      <c r="K4" s="172"/>
      <c r="L4" s="172"/>
      <c r="M4" s="172"/>
      <c r="N4" s="172"/>
      <c r="O4" s="172"/>
      <c r="P4" s="172"/>
      <c r="Q4" s="172"/>
      <c r="R4" s="172"/>
      <c r="S4" s="172"/>
      <c r="T4" s="172"/>
    </row>
    <row r="5" spans="1:20" ht="20.100000000000001" customHeight="1" x14ac:dyDescent="0.2">
      <c r="A5" s="5" t="s">
        <v>10</v>
      </c>
      <c r="B5" s="138"/>
      <c r="C5" s="7" t="s">
        <v>12</v>
      </c>
      <c r="D5" s="330"/>
      <c r="F5" s="172"/>
      <c r="G5" s="172"/>
      <c r="H5" s="172"/>
      <c r="I5" s="172"/>
      <c r="J5" s="172"/>
      <c r="K5" s="172"/>
      <c r="L5" s="172"/>
      <c r="M5" s="172"/>
      <c r="N5" s="172"/>
      <c r="O5" s="172"/>
      <c r="P5" s="172"/>
      <c r="Q5" s="172"/>
      <c r="R5" s="172"/>
      <c r="S5" s="172"/>
      <c r="T5" s="172"/>
    </row>
    <row r="6" spans="1:20" ht="18.75" customHeight="1" x14ac:dyDescent="0.2">
      <c r="A6" s="6" t="s">
        <v>9</v>
      </c>
      <c r="B6" s="29"/>
      <c r="C6" s="7" t="s">
        <v>35</v>
      </c>
      <c r="D6" s="330"/>
      <c r="F6" s="172"/>
      <c r="G6" s="172"/>
      <c r="H6" s="172"/>
      <c r="I6" s="172"/>
      <c r="J6" s="172"/>
      <c r="K6" s="172"/>
      <c r="L6" s="172"/>
      <c r="M6" s="172"/>
      <c r="N6" s="172"/>
      <c r="O6" s="172"/>
      <c r="P6" s="172"/>
      <c r="Q6" s="172"/>
      <c r="R6" s="172"/>
      <c r="S6" s="172"/>
      <c r="T6" s="172"/>
    </row>
    <row r="7" spans="1:20" ht="15.75" thickBot="1" x14ac:dyDescent="0.25">
      <c r="A7" s="200" t="s">
        <v>11</v>
      </c>
      <c r="B7" s="327"/>
      <c r="C7" s="333">
        <v>2024016509</v>
      </c>
      <c r="D7" s="338"/>
      <c r="F7" s="172"/>
      <c r="G7" s="172"/>
      <c r="H7" s="172"/>
      <c r="I7" s="172"/>
      <c r="J7" s="172"/>
      <c r="K7" s="172"/>
      <c r="L7" s="172"/>
      <c r="M7" s="172"/>
      <c r="N7" s="172"/>
      <c r="O7" s="172"/>
      <c r="P7" s="172"/>
      <c r="Q7" s="172"/>
      <c r="R7" s="172"/>
      <c r="S7" s="172"/>
      <c r="T7" s="172"/>
    </row>
    <row r="8" spans="1:20" ht="20.100000000000001" customHeight="1" thickBot="1" x14ac:dyDescent="0.25">
      <c r="A8" s="363" t="s">
        <v>307</v>
      </c>
      <c r="B8" s="364"/>
      <c r="C8" s="364"/>
      <c r="D8" s="365"/>
      <c r="E8" s="2"/>
      <c r="F8" s="172"/>
      <c r="G8" s="172"/>
      <c r="H8" s="173"/>
      <c r="I8" s="172"/>
      <c r="J8" s="172"/>
      <c r="K8" s="172"/>
      <c r="L8" s="172"/>
      <c r="M8" s="172"/>
      <c r="N8" s="172"/>
      <c r="O8" s="172"/>
      <c r="P8" s="172"/>
      <c r="Q8" s="172"/>
      <c r="R8" s="172"/>
      <c r="S8" s="172"/>
      <c r="T8" s="172"/>
    </row>
    <row r="9" spans="1:20" ht="20.100000000000001" customHeight="1" x14ac:dyDescent="0.2">
      <c r="A9" s="10" t="s">
        <v>282</v>
      </c>
      <c r="B9" s="222"/>
      <c r="C9" s="24" t="s">
        <v>300</v>
      </c>
      <c r="D9" s="329"/>
      <c r="E9" s="2"/>
      <c r="F9" s="172"/>
      <c r="G9" s="172"/>
      <c r="H9" s="172"/>
      <c r="I9" s="172"/>
      <c r="J9" s="172"/>
      <c r="K9" s="172"/>
      <c r="L9" s="172"/>
      <c r="M9" s="172"/>
      <c r="N9" s="172"/>
      <c r="O9" s="172"/>
      <c r="P9" s="172"/>
      <c r="Q9" s="172"/>
      <c r="R9" s="172"/>
      <c r="S9" s="172"/>
      <c r="T9" s="172"/>
    </row>
    <row r="10" spans="1:20" ht="20.100000000000001" customHeight="1" x14ac:dyDescent="0.2">
      <c r="A10" s="10" t="s">
        <v>306</v>
      </c>
      <c r="B10" s="223"/>
      <c r="C10" s="24" t="s">
        <v>4</v>
      </c>
      <c r="D10" s="329"/>
      <c r="E10" s="2"/>
      <c r="F10" s="172"/>
      <c r="G10" s="172"/>
      <c r="H10" s="172"/>
      <c r="I10" s="172"/>
      <c r="J10" s="172"/>
      <c r="K10" s="172"/>
      <c r="L10" s="172"/>
      <c r="M10" s="172"/>
      <c r="N10" s="172"/>
      <c r="O10" s="172"/>
      <c r="P10" s="172"/>
      <c r="Q10" s="172"/>
      <c r="R10" s="172"/>
      <c r="S10" s="172"/>
      <c r="T10" s="172"/>
    </row>
    <row r="11" spans="1:20" ht="19.5" customHeight="1" x14ac:dyDescent="0.2">
      <c r="A11" s="10" t="s">
        <v>26</v>
      </c>
      <c r="B11" s="334"/>
      <c r="C11" s="24" t="s">
        <v>301</v>
      </c>
      <c r="D11" s="329"/>
      <c r="F11" s="172"/>
      <c r="G11" s="172"/>
      <c r="H11" s="172"/>
      <c r="I11" s="172"/>
      <c r="J11" s="173"/>
      <c r="K11" s="172"/>
      <c r="L11" s="172"/>
      <c r="M11" s="172"/>
      <c r="N11" s="172"/>
      <c r="O11" s="172"/>
      <c r="P11" s="172"/>
      <c r="Q11" s="172"/>
      <c r="R11" s="172"/>
      <c r="S11" s="172"/>
      <c r="T11" s="172"/>
    </row>
    <row r="12" spans="1:20" ht="19.5" customHeight="1" x14ac:dyDescent="0.2">
      <c r="A12" s="11" t="s">
        <v>27</v>
      </c>
      <c r="B12" s="31"/>
      <c r="C12" s="25" t="s">
        <v>18</v>
      </c>
      <c r="D12" s="32"/>
      <c r="F12" s="172"/>
      <c r="G12" s="202"/>
      <c r="H12" s="172"/>
      <c r="I12" s="172"/>
      <c r="J12" s="173"/>
      <c r="K12" s="172"/>
      <c r="L12" s="172"/>
      <c r="M12" s="172"/>
      <c r="N12" s="172"/>
      <c r="O12" s="172"/>
      <c r="P12" s="172"/>
      <c r="Q12" s="172"/>
      <c r="R12" s="172"/>
      <c r="S12" s="172"/>
      <c r="T12" s="172"/>
    </row>
    <row r="13" spans="1:20" s="20" customFormat="1" ht="31.5" customHeight="1" x14ac:dyDescent="0.25">
      <c r="A13" s="21" t="s">
        <v>14</v>
      </c>
      <c r="B13" s="366"/>
      <c r="C13" s="366"/>
      <c r="D13" s="367"/>
      <c r="E13" s="19"/>
      <c r="F13" s="174"/>
      <c r="G13" s="310"/>
      <c r="H13" s="310"/>
      <c r="I13" s="310"/>
      <c r="J13" s="310"/>
      <c r="K13" s="174"/>
      <c r="L13" s="174"/>
      <c r="M13" s="174"/>
      <c r="N13" s="174"/>
      <c r="O13" s="174"/>
      <c r="P13" s="174"/>
      <c r="Q13" s="174"/>
      <c r="R13" s="174"/>
      <c r="S13" s="174"/>
      <c r="T13" s="174"/>
    </row>
    <row r="14" spans="1:20" ht="18.75" customHeight="1" x14ac:dyDescent="0.2">
      <c r="A14" s="12" t="s">
        <v>369</v>
      </c>
      <c r="B14" s="226"/>
      <c r="C14" s="306" t="s">
        <v>372</v>
      </c>
      <c r="D14" s="226"/>
      <c r="F14" s="175"/>
      <c r="G14" s="172"/>
      <c r="H14" s="172"/>
      <c r="I14" s="172"/>
      <c r="J14" s="172"/>
      <c r="K14" s="172"/>
      <c r="L14" s="172"/>
      <c r="M14" s="172"/>
      <c r="N14" s="172"/>
      <c r="O14" s="172"/>
      <c r="P14" s="172"/>
      <c r="Q14" s="172"/>
      <c r="R14" s="172"/>
      <c r="S14" s="172"/>
      <c r="T14" s="172"/>
    </row>
    <row r="15" spans="1:20" ht="18.75" customHeight="1" x14ac:dyDescent="0.2">
      <c r="A15" s="12" t="s">
        <v>370</v>
      </c>
      <c r="B15" s="475"/>
      <c r="C15" s="306" t="s">
        <v>373</v>
      </c>
      <c r="D15" s="475"/>
      <c r="F15" s="175"/>
      <c r="G15" s="335"/>
      <c r="H15" s="172"/>
      <c r="I15" s="172"/>
      <c r="J15" s="172"/>
      <c r="K15" s="172"/>
      <c r="L15" s="172"/>
      <c r="M15" s="172"/>
      <c r="N15" s="172"/>
      <c r="O15" s="172"/>
      <c r="P15" s="172"/>
      <c r="Q15" s="172"/>
      <c r="R15" s="172"/>
      <c r="S15" s="172"/>
      <c r="T15" s="172"/>
    </row>
    <row r="16" spans="1:20" ht="20.100000000000001" customHeight="1" x14ac:dyDescent="0.2">
      <c r="A16" s="13" t="s">
        <v>371</v>
      </c>
      <c r="B16" s="325"/>
      <c r="C16" s="331"/>
      <c r="D16" s="332"/>
      <c r="F16" s="172"/>
      <c r="G16" s="172"/>
      <c r="H16" s="172"/>
      <c r="I16" s="172"/>
      <c r="J16" s="172"/>
      <c r="K16" s="172"/>
      <c r="L16" s="172"/>
      <c r="M16" s="172"/>
      <c r="N16" s="172"/>
      <c r="O16" s="172"/>
      <c r="P16" s="172"/>
      <c r="Q16" s="172"/>
      <c r="R16" s="172"/>
      <c r="S16" s="172"/>
      <c r="T16" s="172"/>
    </row>
    <row r="17" spans="1:20" ht="20.100000000000001" customHeight="1" x14ac:dyDescent="0.2">
      <c r="A17" s="12" t="s">
        <v>29</v>
      </c>
      <c r="B17" s="29"/>
      <c r="C17" s="8" t="s">
        <v>21</v>
      </c>
      <c r="D17" s="29"/>
      <c r="F17" s="172"/>
      <c r="K17" s="172"/>
      <c r="L17" s="172"/>
      <c r="M17" s="172"/>
      <c r="N17" s="172"/>
      <c r="O17" s="172"/>
      <c r="P17" s="172"/>
      <c r="Q17" s="172"/>
      <c r="R17" s="172"/>
      <c r="S17" s="172"/>
      <c r="T17" s="172"/>
    </row>
    <row r="18" spans="1:20" ht="20.100000000000001" customHeight="1" x14ac:dyDescent="0.2">
      <c r="A18" s="12" t="s">
        <v>30</v>
      </c>
      <c r="B18" s="29"/>
      <c r="C18" s="8" t="s">
        <v>16</v>
      </c>
      <c r="D18" s="29"/>
      <c r="F18" s="172"/>
      <c r="K18" s="172"/>
      <c r="L18" s="172"/>
      <c r="M18" s="172"/>
      <c r="N18" s="172"/>
      <c r="O18" s="172"/>
      <c r="P18" s="172"/>
      <c r="Q18" s="172"/>
      <c r="R18" s="172"/>
      <c r="S18" s="172"/>
      <c r="T18" s="172"/>
    </row>
    <row r="19" spans="1:20" ht="20.100000000000001" customHeight="1" x14ac:dyDescent="0.2">
      <c r="A19" s="12" t="s">
        <v>17</v>
      </c>
      <c r="B19" s="337"/>
      <c r="C19" s="8" t="s">
        <v>32</v>
      </c>
      <c r="D19" s="336"/>
      <c r="F19" s="172"/>
      <c r="K19" s="172"/>
      <c r="L19" s="172"/>
      <c r="M19" s="172"/>
      <c r="N19" s="172"/>
      <c r="O19" s="172"/>
      <c r="P19" s="172"/>
      <c r="Q19" s="172"/>
      <c r="R19" s="172"/>
      <c r="S19" s="172"/>
      <c r="T19" s="172"/>
    </row>
    <row r="20" spans="1:20" ht="20.100000000000001" customHeight="1" x14ac:dyDescent="0.2">
      <c r="A20" s="14" t="s">
        <v>297</v>
      </c>
      <c r="B20" s="36"/>
      <c r="C20" s="23" t="s">
        <v>13</v>
      </c>
      <c r="D20" s="32"/>
      <c r="F20" s="172"/>
      <c r="K20" s="172"/>
      <c r="L20" s="172"/>
      <c r="M20" s="172"/>
      <c r="N20" s="172"/>
      <c r="O20" s="172"/>
      <c r="P20" s="172"/>
      <c r="Q20" s="172"/>
      <c r="R20" s="172"/>
      <c r="S20" s="172"/>
      <c r="T20" s="172"/>
    </row>
    <row r="21" spans="1:20" ht="19.5" customHeight="1" x14ac:dyDescent="0.2">
      <c r="A21" s="12" t="s">
        <v>22</v>
      </c>
      <c r="B21" s="352"/>
      <c r="C21" s="352"/>
      <c r="D21" s="353"/>
      <c r="F21" s="172"/>
      <c r="K21" s="172"/>
      <c r="L21" s="172"/>
      <c r="M21" s="172"/>
      <c r="N21" s="172"/>
      <c r="O21" s="172"/>
      <c r="P21" s="172"/>
      <c r="Q21" s="172"/>
      <c r="R21" s="172"/>
      <c r="S21" s="172"/>
      <c r="T21" s="172"/>
    </row>
    <row r="22" spans="1:20" ht="19.5" customHeight="1" x14ac:dyDescent="0.2">
      <c r="A22" s="12" t="s">
        <v>23</v>
      </c>
      <c r="B22" s="373"/>
      <c r="C22" s="373"/>
      <c r="D22" s="374"/>
      <c r="F22" s="172"/>
      <c r="K22" s="172"/>
      <c r="L22" s="172"/>
      <c r="M22" s="172"/>
      <c r="N22" s="172"/>
      <c r="O22" s="172"/>
      <c r="P22" s="172"/>
      <c r="Q22" s="172"/>
      <c r="R22" s="172"/>
      <c r="S22" s="172"/>
      <c r="T22" s="172"/>
    </row>
    <row r="23" spans="1:20" ht="19.5" customHeight="1" x14ac:dyDescent="0.2">
      <c r="A23" s="12" t="s">
        <v>24</v>
      </c>
      <c r="B23" s="308"/>
      <c r="C23" s="8" t="s">
        <v>368</v>
      </c>
      <c r="D23" s="309"/>
      <c r="F23" s="172"/>
      <c r="K23" s="172"/>
      <c r="L23" s="172"/>
      <c r="M23" s="172"/>
      <c r="N23" s="172"/>
      <c r="O23" s="172"/>
      <c r="P23" s="172"/>
      <c r="Q23" s="172"/>
      <c r="R23" s="172"/>
      <c r="S23" s="172"/>
      <c r="T23" s="172"/>
    </row>
    <row r="24" spans="1:20" ht="19.5" customHeight="1" x14ac:dyDescent="0.2">
      <c r="A24" s="12" t="s">
        <v>25</v>
      </c>
      <c r="B24" s="370"/>
      <c r="C24" s="370"/>
      <c r="D24" s="371"/>
      <c r="F24" s="172"/>
      <c r="K24" s="172"/>
      <c r="L24" s="172"/>
      <c r="M24" s="172"/>
      <c r="N24" s="172"/>
      <c r="O24" s="172"/>
      <c r="P24" s="172"/>
      <c r="Q24" s="172"/>
      <c r="R24" s="172"/>
      <c r="S24" s="172"/>
      <c r="T24" s="172"/>
    </row>
    <row r="25" spans="1:20" ht="19.5" customHeight="1" x14ac:dyDescent="0.2">
      <c r="A25" s="15" t="s">
        <v>33</v>
      </c>
      <c r="B25" s="372"/>
      <c r="C25" s="370"/>
      <c r="D25" s="371"/>
      <c r="F25" s="172"/>
      <c r="K25" s="172"/>
      <c r="L25" s="172"/>
      <c r="M25" s="172"/>
      <c r="N25" s="172"/>
      <c r="O25" s="172"/>
      <c r="P25" s="172"/>
      <c r="Q25" s="172"/>
      <c r="R25" s="172"/>
      <c r="S25" s="172"/>
      <c r="T25" s="172"/>
    </row>
    <row r="26" spans="1:20" ht="18.75" customHeight="1" x14ac:dyDescent="0.2">
      <c r="A26" s="299" t="s">
        <v>34</v>
      </c>
      <c r="B26" s="368"/>
      <c r="C26" s="368"/>
      <c r="D26" s="369"/>
      <c r="F26" s="172"/>
      <c r="K26" s="172"/>
      <c r="L26" s="172"/>
      <c r="M26" s="172"/>
      <c r="N26" s="172"/>
      <c r="O26" s="172"/>
      <c r="P26" s="172"/>
      <c r="Q26" s="172"/>
      <c r="R26" s="172"/>
      <c r="S26" s="172"/>
      <c r="T26" s="172"/>
    </row>
    <row r="27" spans="1:20" ht="20.100000000000001" customHeight="1" thickBot="1" x14ac:dyDescent="0.25">
      <c r="A27" s="16" t="s">
        <v>362</v>
      </c>
      <c r="B27" s="375"/>
      <c r="C27" s="375"/>
      <c r="D27" s="376"/>
      <c r="F27" s="172"/>
      <c r="K27" s="172"/>
      <c r="L27" s="172"/>
      <c r="M27" s="172"/>
      <c r="N27" s="172"/>
      <c r="O27" s="172"/>
      <c r="P27" s="172"/>
      <c r="Q27" s="172"/>
      <c r="R27" s="172"/>
      <c r="S27" s="172"/>
      <c r="T27" s="172"/>
    </row>
    <row r="28" spans="1:20" ht="19.5" customHeight="1" thickBot="1" x14ac:dyDescent="0.35">
      <c r="A28" s="349" t="s">
        <v>315</v>
      </c>
      <c r="B28" s="350"/>
      <c r="C28" s="350"/>
      <c r="D28" s="351"/>
      <c r="E28" s="172"/>
      <c r="F28" s="172"/>
      <c r="K28" s="172"/>
      <c r="L28" s="172"/>
      <c r="M28" s="172"/>
      <c r="N28" s="172"/>
      <c r="O28" s="172"/>
      <c r="P28" s="172"/>
      <c r="Q28" s="172"/>
      <c r="R28" s="172"/>
      <c r="S28" s="172"/>
      <c r="T28" s="172"/>
    </row>
    <row r="29" spans="1:20" ht="19.5" customHeight="1" x14ac:dyDescent="0.2">
      <c r="A29" s="17" t="s">
        <v>317</v>
      </c>
      <c r="B29" s="269"/>
      <c r="C29" s="22" t="s">
        <v>28</v>
      </c>
      <c r="D29" s="37"/>
      <c r="E29" s="172"/>
      <c r="F29" s="172"/>
      <c r="K29" s="172"/>
      <c r="L29" s="172"/>
      <c r="M29" s="172"/>
      <c r="N29" s="172"/>
      <c r="O29" s="172"/>
      <c r="P29" s="172"/>
      <c r="Q29" s="172"/>
      <c r="R29" s="172"/>
      <c r="S29" s="172"/>
      <c r="T29" s="172"/>
    </row>
    <row r="30" spans="1:20" ht="19.5" customHeight="1" thickBot="1" x14ac:dyDescent="0.25">
      <c r="A30" s="12" t="s">
        <v>318</v>
      </c>
      <c r="B30" s="271"/>
      <c r="C30" s="270" t="s">
        <v>316</v>
      </c>
      <c r="D30" s="297"/>
      <c r="F30" s="172"/>
      <c r="K30" s="172"/>
      <c r="L30" s="172"/>
      <c r="M30" s="172"/>
      <c r="N30" s="172"/>
      <c r="O30" s="172"/>
      <c r="P30" s="172"/>
      <c r="Q30" s="172"/>
      <c r="R30" s="172"/>
      <c r="S30" s="172"/>
      <c r="T30" s="172"/>
    </row>
    <row r="31" spans="1:20" ht="18.75" customHeight="1" thickBot="1" x14ac:dyDescent="0.35">
      <c r="A31" s="383" t="s">
        <v>31</v>
      </c>
      <c r="B31" s="384"/>
      <c r="C31" s="384"/>
      <c r="D31" s="385"/>
      <c r="F31" s="172"/>
      <c r="K31" s="172"/>
      <c r="L31" s="172"/>
      <c r="M31" s="172"/>
      <c r="N31" s="172"/>
      <c r="O31" s="172"/>
      <c r="P31" s="172"/>
      <c r="Q31" s="172"/>
      <c r="R31" s="172"/>
      <c r="S31" s="172"/>
      <c r="T31" s="172"/>
    </row>
    <row r="32" spans="1:20" ht="18.75" customHeight="1" x14ac:dyDescent="0.2">
      <c r="A32" s="17" t="s">
        <v>299</v>
      </c>
      <c r="B32" s="34"/>
      <c r="C32" s="22" t="s">
        <v>312</v>
      </c>
      <c r="D32" s="37"/>
      <c r="F32" s="172"/>
      <c r="K32" s="172"/>
      <c r="L32" s="172"/>
      <c r="M32" s="172"/>
      <c r="N32" s="172"/>
      <c r="O32" s="172"/>
      <c r="P32" s="172"/>
      <c r="Q32" s="172"/>
      <c r="R32" s="172"/>
      <c r="S32" s="172"/>
      <c r="T32" s="172"/>
    </row>
    <row r="33" spans="1:20" ht="19.5" customHeight="1" thickBot="1" x14ac:dyDescent="0.25">
      <c r="A33" s="18" t="s">
        <v>36</v>
      </c>
      <c r="B33" s="35"/>
      <c r="C33" s="259"/>
      <c r="D33" s="33"/>
      <c r="F33" s="172"/>
      <c r="G33" s="172"/>
      <c r="H33" s="172"/>
      <c r="I33" s="172"/>
      <c r="J33" s="172"/>
      <c r="K33" s="172"/>
      <c r="L33" s="172"/>
      <c r="M33" s="172"/>
      <c r="N33" s="172"/>
      <c r="O33" s="172"/>
      <c r="P33" s="172"/>
      <c r="Q33" s="172"/>
      <c r="R33" s="172"/>
      <c r="S33" s="172"/>
      <c r="T33" s="172"/>
    </row>
    <row r="34" spans="1:20" ht="19.5" customHeight="1" thickBot="1" x14ac:dyDescent="0.35">
      <c r="A34" s="383" t="s">
        <v>7</v>
      </c>
      <c r="B34" s="384"/>
      <c r="C34" s="384"/>
      <c r="D34" s="385"/>
      <c r="F34" s="172"/>
      <c r="G34" s="172"/>
      <c r="H34" s="172"/>
      <c r="I34" s="172"/>
      <c r="J34" s="172"/>
      <c r="K34" s="172"/>
      <c r="L34" s="172"/>
      <c r="M34" s="172"/>
      <c r="N34" s="172"/>
      <c r="O34" s="172"/>
      <c r="P34" s="172"/>
      <c r="Q34" s="172"/>
      <c r="R34" s="172"/>
      <c r="S34" s="172"/>
      <c r="T34" s="172"/>
    </row>
    <row r="35" spans="1:20" ht="19.5" customHeight="1" x14ac:dyDescent="0.2">
      <c r="A35" s="17" t="s">
        <v>311</v>
      </c>
      <c r="B35" s="40"/>
      <c r="C35" s="195" t="s">
        <v>319</v>
      </c>
      <c r="D35" s="37"/>
      <c r="F35" s="172"/>
      <c r="G35" s="172"/>
      <c r="H35" s="172"/>
      <c r="I35" s="172"/>
      <c r="J35" s="172"/>
      <c r="K35" s="172"/>
      <c r="L35" s="172"/>
      <c r="M35" s="172"/>
      <c r="N35" s="172"/>
      <c r="O35" s="172"/>
      <c r="P35" s="172"/>
      <c r="Q35" s="172"/>
      <c r="R35" s="172"/>
      <c r="S35" s="172"/>
      <c r="T35" s="172"/>
    </row>
    <row r="36" spans="1:20" ht="19.5" customHeight="1" x14ac:dyDescent="0.2">
      <c r="A36" s="273" t="s">
        <v>326</v>
      </c>
      <c r="B36" s="39"/>
      <c r="C36" s="8" t="s">
        <v>38</v>
      </c>
      <c r="D36" s="38"/>
      <c r="F36" s="172"/>
      <c r="G36" s="172"/>
      <c r="H36" s="172"/>
      <c r="I36" s="172"/>
      <c r="J36" s="172"/>
      <c r="K36" s="172"/>
      <c r="L36" s="172"/>
      <c r="M36" s="172"/>
      <c r="N36" s="172"/>
      <c r="O36" s="172"/>
      <c r="P36" s="172"/>
      <c r="Q36" s="172"/>
      <c r="R36" s="172"/>
      <c r="S36" s="172"/>
      <c r="T36" s="172"/>
    </row>
    <row r="37" spans="1:20" ht="19.5" customHeight="1" x14ac:dyDescent="0.2">
      <c r="A37" s="273" t="s">
        <v>305</v>
      </c>
      <c r="B37" s="39"/>
      <c r="C37" s="261" t="s">
        <v>39</v>
      </c>
      <c r="D37" s="38"/>
      <c r="F37" s="172"/>
      <c r="G37" s="172"/>
      <c r="H37" s="172"/>
      <c r="I37" s="172"/>
      <c r="J37" s="172"/>
      <c r="K37" s="172"/>
      <c r="L37" s="172"/>
      <c r="M37" s="172"/>
      <c r="N37" s="172"/>
      <c r="O37" s="172"/>
      <c r="P37" s="172"/>
      <c r="Q37" s="172"/>
      <c r="R37" s="172"/>
      <c r="S37" s="172"/>
      <c r="T37" s="172"/>
    </row>
    <row r="38" spans="1:20" ht="19.5" customHeight="1" x14ac:dyDescent="0.2">
      <c r="A38" s="12" t="s">
        <v>37</v>
      </c>
      <c r="B38" s="39"/>
      <c r="C38" s="261" t="s">
        <v>40</v>
      </c>
      <c r="D38" s="38"/>
      <c r="F38" s="172"/>
      <c r="G38" s="172"/>
      <c r="H38" s="172"/>
      <c r="I38" s="172"/>
      <c r="J38" s="172"/>
      <c r="K38" s="172"/>
      <c r="L38" s="172"/>
      <c r="M38" s="172"/>
      <c r="N38" s="172"/>
      <c r="O38" s="172"/>
      <c r="P38" s="172"/>
      <c r="Q38" s="172"/>
      <c r="R38" s="172"/>
      <c r="S38" s="172"/>
      <c r="T38" s="172"/>
    </row>
    <row r="39" spans="1:20" ht="19.5" customHeight="1" x14ac:dyDescent="0.2">
      <c r="A39" s="12" t="s">
        <v>292</v>
      </c>
      <c r="B39" s="39"/>
      <c r="C39" s="261" t="s">
        <v>325</v>
      </c>
      <c r="D39" s="38"/>
      <c r="F39" s="172"/>
      <c r="G39" s="172"/>
      <c r="H39" s="172"/>
      <c r="I39" s="172"/>
      <c r="J39" s="172"/>
      <c r="K39" s="172"/>
      <c r="L39" s="172"/>
      <c r="M39" s="172"/>
      <c r="N39" s="172"/>
      <c r="O39" s="172"/>
      <c r="P39" s="172"/>
      <c r="Q39" s="172"/>
      <c r="R39" s="172"/>
      <c r="S39" s="172"/>
      <c r="T39" s="172"/>
    </row>
    <row r="40" spans="1:20" ht="20.100000000000001" customHeight="1" thickBot="1" x14ac:dyDescent="0.25">
      <c r="A40" s="12" t="s">
        <v>314</v>
      </c>
      <c r="B40" s="298"/>
      <c r="C40" s="262" t="s">
        <v>360</v>
      </c>
      <c r="D40" s="33"/>
      <c r="F40" s="172"/>
      <c r="G40" s="172"/>
      <c r="H40" s="172"/>
      <c r="I40" s="172"/>
      <c r="J40" s="172"/>
      <c r="K40" s="172"/>
      <c r="L40" s="172"/>
      <c r="M40" s="172"/>
      <c r="N40" s="172"/>
      <c r="O40" s="172"/>
      <c r="P40" s="172"/>
      <c r="Q40" s="172"/>
      <c r="R40" s="172"/>
      <c r="S40" s="172"/>
      <c r="T40" s="172"/>
    </row>
    <row r="41" spans="1:20" ht="20.100000000000001" customHeight="1" thickBot="1" x14ac:dyDescent="0.35">
      <c r="A41" s="383" t="s">
        <v>322</v>
      </c>
      <c r="B41" s="384"/>
      <c r="C41" s="384"/>
      <c r="D41" s="385"/>
      <c r="F41" s="172"/>
      <c r="G41" s="172"/>
      <c r="H41" s="172"/>
      <c r="I41" s="172"/>
      <c r="J41" s="173"/>
      <c r="K41" s="172"/>
      <c r="L41" s="172"/>
      <c r="M41" s="172"/>
      <c r="N41" s="172"/>
      <c r="O41" s="172"/>
      <c r="P41" s="172"/>
      <c r="Q41" s="172"/>
      <c r="R41" s="172"/>
      <c r="S41" s="172"/>
      <c r="T41" s="172"/>
    </row>
    <row r="42" spans="1:20" ht="20.100000000000001" customHeight="1" x14ac:dyDescent="0.2">
      <c r="A42" s="17" t="s">
        <v>327</v>
      </c>
      <c r="B42" s="40"/>
      <c r="C42" s="22" t="s">
        <v>323</v>
      </c>
      <c r="D42" s="37"/>
      <c r="F42" s="172"/>
      <c r="G42" s="172"/>
      <c r="H42" s="172"/>
      <c r="I42" s="172"/>
      <c r="J42" s="173"/>
      <c r="K42" s="172"/>
      <c r="L42" s="172"/>
      <c r="M42" s="172"/>
      <c r="N42" s="172"/>
      <c r="O42" s="172"/>
      <c r="P42" s="172"/>
      <c r="Q42" s="172"/>
      <c r="R42" s="172"/>
      <c r="S42" s="172"/>
      <c r="T42" s="172"/>
    </row>
    <row r="43" spans="1:20" ht="19.5" customHeight="1" thickBot="1" x14ac:dyDescent="0.25">
      <c r="A43" s="12" t="s">
        <v>310</v>
      </c>
      <c r="B43" s="39"/>
      <c r="C43" s="272" t="s">
        <v>324</v>
      </c>
      <c r="D43" s="38"/>
      <c r="E43" s="173"/>
      <c r="F43" s="172"/>
    </row>
    <row r="44" spans="1:20" ht="19.5" customHeight="1" thickBot="1" x14ac:dyDescent="0.35">
      <c r="A44" s="383" t="s">
        <v>313</v>
      </c>
      <c r="B44" s="384"/>
      <c r="C44" s="384"/>
      <c r="D44" s="385"/>
      <c r="E44" s="173"/>
      <c r="F44" s="172"/>
    </row>
    <row r="45" spans="1:20" ht="19.5" customHeight="1" x14ac:dyDescent="0.2">
      <c r="A45" s="377"/>
      <c r="B45" s="378"/>
      <c r="C45" s="378"/>
      <c r="D45" s="379"/>
      <c r="E45" s="173"/>
      <c r="F45" s="172"/>
    </row>
    <row r="46" spans="1:20" ht="13.5" thickBot="1" x14ac:dyDescent="0.25">
      <c r="A46" s="380"/>
      <c r="B46" s="381"/>
      <c r="C46" s="381"/>
      <c r="D46" s="382"/>
      <c r="E46" s="173"/>
      <c r="F46" s="172"/>
    </row>
    <row r="47" spans="1:20" x14ac:dyDescent="0.2">
      <c r="A47" s="173"/>
      <c r="B47" s="173"/>
      <c r="C47" s="173"/>
      <c r="D47" s="173"/>
      <c r="E47" s="173"/>
      <c r="F47" s="172"/>
    </row>
    <row r="48" spans="1:20" x14ac:dyDescent="0.2">
      <c r="A48" s="173"/>
      <c r="B48" s="173"/>
      <c r="C48" s="173"/>
      <c r="D48" s="173"/>
      <c r="E48" s="173"/>
      <c r="F48" s="172"/>
    </row>
    <row r="49" spans="1:6" x14ac:dyDescent="0.2">
      <c r="A49" s="173"/>
      <c r="B49" s="173"/>
      <c r="C49" s="173"/>
      <c r="D49" s="173"/>
      <c r="E49" s="173"/>
      <c r="F49" s="172"/>
    </row>
    <row r="50" spans="1:6" x14ac:dyDescent="0.2">
      <c r="A50" s="172"/>
      <c r="B50" s="173"/>
      <c r="C50" s="173"/>
      <c r="D50" s="173"/>
      <c r="E50" s="173"/>
      <c r="F50" s="172"/>
    </row>
    <row r="51" spans="1:6" x14ac:dyDescent="0.2">
      <c r="A51" s="172"/>
      <c r="B51" s="173"/>
      <c r="C51" s="173"/>
      <c r="D51" s="173"/>
      <c r="E51" s="173"/>
      <c r="F51" s="172"/>
    </row>
    <row r="52" spans="1:6" x14ac:dyDescent="0.2">
      <c r="A52" s="172"/>
      <c r="B52" s="173"/>
      <c r="C52" s="173"/>
      <c r="D52" s="173"/>
      <c r="E52" s="173"/>
      <c r="F52" s="172"/>
    </row>
    <row r="53" spans="1:6" x14ac:dyDescent="0.2">
      <c r="A53" s="172"/>
      <c r="B53" s="173"/>
      <c r="C53" s="173"/>
      <c r="D53" s="173"/>
      <c r="E53" s="173"/>
      <c r="F53" s="172"/>
    </row>
    <row r="54" spans="1:6" x14ac:dyDescent="0.2">
      <c r="A54" s="172"/>
      <c r="B54" s="173"/>
      <c r="C54" s="173"/>
      <c r="D54" s="173"/>
      <c r="E54" s="173"/>
      <c r="F54" s="172"/>
    </row>
    <row r="55" spans="1:6" x14ac:dyDescent="0.2">
      <c r="A55" s="172"/>
      <c r="B55" s="173"/>
      <c r="C55" s="173"/>
      <c r="D55" s="173"/>
      <c r="E55" s="173"/>
      <c r="F55" s="172"/>
    </row>
    <row r="56" spans="1:6" x14ac:dyDescent="0.2">
      <c r="A56" s="172"/>
      <c r="B56" s="173"/>
      <c r="C56" s="173"/>
      <c r="D56" s="173"/>
      <c r="E56" s="173"/>
      <c r="F56" s="172"/>
    </row>
    <row r="57" spans="1:6" x14ac:dyDescent="0.2">
      <c r="A57" s="172"/>
      <c r="B57" s="173"/>
      <c r="C57" s="173"/>
      <c r="D57" s="173"/>
      <c r="E57" s="173"/>
      <c r="F57" s="172"/>
    </row>
    <row r="58" spans="1:6" x14ac:dyDescent="0.2">
      <c r="A58" s="172"/>
      <c r="B58" s="173"/>
      <c r="C58" s="173"/>
      <c r="D58" s="173"/>
      <c r="E58" s="173"/>
      <c r="F58" s="172"/>
    </row>
    <row r="59" spans="1:6" x14ac:dyDescent="0.2">
      <c r="A59" s="172"/>
      <c r="B59" s="173"/>
      <c r="C59" s="173"/>
      <c r="D59" s="173"/>
      <c r="E59" s="173"/>
      <c r="F59" s="172"/>
    </row>
    <row r="60" spans="1:6" x14ac:dyDescent="0.2">
      <c r="A60" s="172"/>
      <c r="B60" s="173"/>
      <c r="C60" s="173"/>
      <c r="D60" s="173"/>
      <c r="E60" s="173"/>
      <c r="F60" s="172"/>
    </row>
    <row r="61" spans="1:6" x14ac:dyDescent="0.2">
      <c r="A61" s="172"/>
      <c r="B61" s="173"/>
      <c r="C61" s="173"/>
      <c r="D61" s="173"/>
      <c r="E61" s="173"/>
      <c r="F61" s="172"/>
    </row>
    <row r="62" spans="1:6" x14ac:dyDescent="0.2">
      <c r="A62" s="172"/>
      <c r="B62" s="173"/>
      <c r="C62" s="173"/>
      <c r="D62" s="173"/>
      <c r="E62" s="173"/>
      <c r="F62" s="172"/>
    </row>
    <row r="63" spans="1:6" x14ac:dyDescent="0.2">
      <c r="A63" s="172"/>
      <c r="B63" s="173"/>
      <c r="C63" s="173"/>
      <c r="D63" s="173"/>
      <c r="E63" s="173"/>
      <c r="F63" s="172"/>
    </row>
    <row r="64" spans="1:6" x14ac:dyDescent="0.2">
      <c r="A64" s="172"/>
      <c r="B64" s="173"/>
      <c r="C64" s="173"/>
      <c r="D64" s="173"/>
      <c r="E64" s="173"/>
      <c r="F64" s="172"/>
    </row>
    <row r="65" spans="1:6" x14ac:dyDescent="0.2">
      <c r="A65" s="172"/>
      <c r="B65" s="173"/>
      <c r="C65" s="173"/>
      <c r="D65" s="173"/>
      <c r="E65" s="173"/>
      <c r="F65" s="172"/>
    </row>
    <row r="66" spans="1:6" x14ac:dyDescent="0.2">
      <c r="A66" s="172"/>
      <c r="B66" s="173"/>
      <c r="C66" s="173"/>
      <c r="D66" s="173"/>
      <c r="E66" s="173"/>
      <c r="F66" s="172"/>
    </row>
    <row r="67" spans="1:6" x14ac:dyDescent="0.2">
      <c r="A67" s="172"/>
      <c r="B67" s="173"/>
      <c r="C67" s="173"/>
      <c r="D67" s="173"/>
      <c r="E67" s="173"/>
      <c r="F67" s="172"/>
    </row>
    <row r="68" spans="1:6" x14ac:dyDescent="0.2">
      <c r="A68" s="172"/>
      <c r="B68" s="173"/>
      <c r="C68" s="173"/>
      <c r="D68" s="173"/>
      <c r="E68" s="173"/>
      <c r="F68" s="172"/>
    </row>
    <row r="69" spans="1:6" x14ac:dyDescent="0.2">
      <c r="A69" s="172"/>
      <c r="B69" s="173"/>
      <c r="C69" s="173"/>
      <c r="D69" s="173"/>
      <c r="E69" s="173"/>
      <c r="F69" s="172"/>
    </row>
    <row r="70" spans="1:6" x14ac:dyDescent="0.2">
      <c r="A70" s="172"/>
      <c r="B70" s="173"/>
      <c r="C70" s="173"/>
      <c r="D70" s="173"/>
      <c r="E70" s="173"/>
      <c r="F70" s="172"/>
    </row>
    <row r="71" spans="1:6" x14ac:dyDescent="0.2">
      <c r="A71" s="172"/>
      <c r="B71" s="173"/>
      <c r="C71" s="173"/>
      <c r="D71" s="173"/>
      <c r="E71" s="173"/>
      <c r="F71" s="172"/>
    </row>
    <row r="72" spans="1:6" x14ac:dyDescent="0.2">
      <c r="A72" s="172"/>
      <c r="B72" s="173"/>
      <c r="C72" s="173"/>
      <c r="D72" s="173"/>
      <c r="E72" s="173"/>
      <c r="F72" s="172"/>
    </row>
    <row r="73" spans="1:6" x14ac:dyDescent="0.2">
      <c r="A73" s="172"/>
      <c r="B73" s="173"/>
      <c r="C73" s="173"/>
      <c r="D73" s="173"/>
      <c r="E73" s="173"/>
      <c r="F73" s="172"/>
    </row>
    <row r="74" spans="1:6" x14ac:dyDescent="0.2">
      <c r="A74" s="172"/>
      <c r="B74" s="173"/>
      <c r="C74" s="173"/>
      <c r="D74" s="173"/>
      <c r="E74" s="173"/>
      <c r="F74" s="172"/>
    </row>
    <row r="75" spans="1:6" x14ac:dyDescent="0.2">
      <c r="A75" s="172"/>
      <c r="B75" s="173"/>
      <c r="C75" s="173"/>
      <c r="D75" s="173"/>
      <c r="E75" s="173"/>
      <c r="F75" s="172"/>
    </row>
    <row r="76" spans="1:6" x14ac:dyDescent="0.2">
      <c r="A76" s="172"/>
      <c r="B76" s="173"/>
      <c r="C76" s="173"/>
      <c r="D76" s="173"/>
      <c r="E76" s="173"/>
      <c r="F76" s="172"/>
    </row>
    <row r="77" spans="1:6" x14ac:dyDescent="0.2">
      <c r="A77" s="172"/>
      <c r="B77" s="173"/>
      <c r="C77" s="173"/>
      <c r="D77" s="173"/>
      <c r="E77" s="173"/>
      <c r="F77" s="172"/>
    </row>
    <row r="78" spans="1:6" x14ac:dyDescent="0.2">
      <c r="A78" s="172"/>
      <c r="B78" s="173"/>
      <c r="C78" s="173"/>
      <c r="D78" s="173"/>
      <c r="E78" s="173"/>
      <c r="F78" s="172"/>
    </row>
    <row r="79" spans="1:6" x14ac:dyDescent="0.2">
      <c r="A79" s="172"/>
      <c r="B79" s="173"/>
      <c r="C79" s="173"/>
      <c r="D79" s="173"/>
      <c r="E79" s="173"/>
      <c r="F79" s="172"/>
    </row>
    <row r="80" spans="1:6" x14ac:dyDescent="0.2">
      <c r="A80" s="172"/>
      <c r="B80" s="173"/>
      <c r="C80" s="173"/>
      <c r="D80" s="173"/>
      <c r="E80" s="173"/>
      <c r="F80" s="172"/>
    </row>
    <row r="81" spans="1:6" x14ac:dyDescent="0.2">
      <c r="A81" s="172"/>
      <c r="B81" s="173"/>
      <c r="C81" s="173"/>
      <c r="D81" s="173"/>
      <c r="E81" s="173"/>
      <c r="F81" s="172"/>
    </row>
    <row r="82" spans="1:6" x14ac:dyDescent="0.2">
      <c r="A82" s="172"/>
      <c r="B82" s="173"/>
      <c r="C82" s="173"/>
      <c r="D82" s="173"/>
      <c r="E82" s="173"/>
      <c r="F82" s="172"/>
    </row>
    <row r="83" spans="1:6" x14ac:dyDescent="0.2">
      <c r="A83" s="172"/>
      <c r="B83" s="173"/>
      <c r="C83" s="173"/>
      <c r="D83" s="173"/>
      <c r="E83" s="173"/>
      <c r="F83" s="172"/>
    </row>
    <row r="84" spans="1:6" x14ac:dyDescent="0.2">
      <c r="A84" s="172"/>
      <c r="B84" s="173"/>
      <c r="C84" s="173"/>
      <c r="D84" s="173"/>
      <c r="E84" s="173"/>
      <c r="F84" s="172"/>
    </row>
    <row r="85" spans="1:6" x14ac:dyDescent="0.2">
      <c r="A85" s="172"/>
      <c r="B85" s="173"/>
      <c r="C85" s="173"/>
      <c r="D85" s="173"/>
      <c r="E85" s="173"/>
      <c r="F85" s="172"/>
    </row>
    <row r="86" spans="1:6" x14ac:dyDescent="0.2">
      <c r="A86" s="172"/>
      <c r="B86" s="173"/>
      <c r="C86" s="173"/>
      <c r="D86" s="173"/>
      <c r="E86" s="173"/>
      <c r="F86" s="172"/>
    </row>
    <row r="87" spans="1:6" x14ac:dyDescent="0.2">
      <c r="A87" s="172"/>
      <c r="B87" s="173"/>
      <c r="C87" s="173"/>
      <c r="D87" s="173"/>
      <c r="E87" s="173"/>
      <c r="F87" s="172"/>
    </row>
    <row r="88" spans="1:6" x14ac:dyDescent="0.2">
      <c r="A88" s="172"/>
      <c r="B88" s="173"/>
      <c r="C88" s="173"/>
      <c r="D88" s="173"/>
    </row>
  </sheetData>
  <sheetProtection formatCells="0" selectLockedCells="1"/>
  <sortState xmlns:xlrd2="http://schemas.microsoft.com/office/spreadsheetml/2017/richdata2" ref="F7:F15">
    <sortCondition ref="F15"/>
  </sortState>
  <mergeCells count="17">
    <mergeCell ref="A45:D46"/>
    <mergeCell ref="A44:D44"/>
    <mergeCell ref="A34:D34"/>
    <mergeCell ref="A31:D31"/>
    <mergeCell ref="A41:D41"/>
    <mergeCell ref="A28:D28"/>
    <mergeCell ref="B21:D21"/>
    <mergeCell ref="A1:D1"/>
    <mergeCell ref="A2:D2"/>
    <mergeCell ref="A3:D3"/>
    <mergeCell ref="A8:D8"/>
    <mergeCell ref="B13:D13"/>
    <mergeCell ref="B26:D26"/>
    <mergeCell ref="B24:D24"/>
    <mergeCell ref="B25:D25"/>
    <mergeCell ref="B22:D22"/>
    <mergeCell ref="B27:D27"/>
  </mergeCells>
  <dataValidations count="20">
    <dataValidation operator="equal" allowBlank="1" showInputMessage="1" showErrorMessage="1" sqref="C11:C12" xr:uid="{00000000-0002-0000-0200-000000000000}"/>
    <dataValidation type="list" allowBlank="1" showInputMessage="1" showErrorMessage="1" sqref="D20" xr:uid="{00000000-0002-0000-0200-000001000000}">
      <formula1>Chart_Lists</formula1>
    </dataValidation>
    <dataValidation type="textLength" allowBlank="1" showInputMessage="1" showErrorMessage="1" sqref="A7 C5:C6" xr:uid="{00000000-0002-0000-0200-000002000000}">
      <formula1>1</formula1>
      <formula2>50</formula2>
    </dataValidation>
    <dataValidation type="textLength" allowBlank="1" showInputMessage="1" showErrorMessage="1" sqref="A25 C25" xr:uid="{00000000-0002-0000-0200-000003000000}">
      <formula1>0</formula1>
      <formula2>50</formula2>
    </dataValidation>
    <dataValidation type="list" allowBlank="1" showInputMessage="1" showErrorMessage="1" sqref="B22:D22" xr:uid="{00000000-0002-0000-0200-000004000000}">
      <formula1>Federal_Sources</formula1>
    </dataValidation>
    <dataValidation type="list" allowBlank="1" showInputMessage="1" showErrorMessage="1" sqref="B20" xr:uid="{00000000-0002-0000-0200-000005000000}">
      <formula1>Regulatory_Guidances</formula1>
    </dataValidation>
    <dataValidation type="list" allowBlank="1" showInputMessage="1" showErrorMessage="1" sqref="B21:D21" xr:uid="{00000000-0002-0000-0200-000006000000}">
      <formula1>Funding_Sources</formula1>
    </dataValidation>
    <dataValidation type="list" allowBlank="1" showInputMessage="1" showErrorMessage="1" sqref="B35 D42:D43 C44 C28 B42:B43 D36:D37 C41 B38:B39" xr:uid="{00000000-0002-0000-0200-000007000000}">
      <formula1>Yes_No_N_A</formula1>
    </dataValidation>
    <dataValidation type="list" operator="equal" allowBlank="1" showInputMessage="1" showErrorMessage="1" sqref="B12" xr:uid="{00000000-0002-0000-0200-000008000000}">
      <formula1>Program_Codes</formula1>
    </dataValidation>
    <dataValidation type="list" allowBlank="1" showInputMessage="1" showErrorMessage="1" sqref="A8:D8" xr:uid="{00000000-0002-0000-0200-000009000000}">
      <formula1>Types</formula1>
    </dataValidation>
    <dataValidation type="list" allowBlank="1" showInputMessage="1" showErrorMessage="1" sqref="D23" xr:uid="{00000000-0002-0000-0200-00000A000000}">
      <formula1>Subs</formula1>
    </dataValidation>
    <dataValidation type="list" errorStyle="information" allowBlank="1" showInputMessage="1" showErrorMessage="1" sqref="D38" xr:uid="{00000000-0002-0000-0200-00000B000000}">
      <formula1>Yes_No_N_A</formula1>
    </dataValidation>
    <dataValidation type="list" allowBlank="1" showInputMessage="1" showErrorMessage="1" promptTitle="Fund Balance" prompt="For cost reimbursable: RETURN_x000a__x000a_For fixed price: RETAIN unless otherwise specified in the award" sqref="D32" xr:uid="{00000000-0002-0000-0200-00000C000000}">
      <formula1>PFB_Treatment</formula1>
    </dataValidation>
    <dataValidation type="list" allowBlank="1" showInputMessage="1" showErrorMessage="1" sqref="D29" xr:uid="{00000000-0002-0000-0200-00000D000000}">
      <formula1>Cost_Share_Types</formula1>
    </dataValidation>
    <dataValidation type="textLength" allowBlank="1" showInputMessage="1" showErrorMessage="1" promptTitle="Phone Number" prompt="Enter phone number without dashes or parenthesis - it will auto-format" sqref="C7" xr:uid="{00000000-0002-0000-0200-00000E000000}">
      <formula1>1</formula1>
      <formula2>50</formula2>
    </dataValidation>
    <dataValidation allowBlank="1" showInputMessage="1" showErrorMessage="1" promptTitle="E-mail Address" prompt="Enter e-mail address here" sqref="D7" xr:uid="{00000000-0002-0000-0200-00000F000000}"/>
    <dataValidation type="list" errorStyle="information" allowBlank="1" showInputMessage="1" showErrorMessage="1" sqref="D39" xr:uid="{00000000-0002-0000-0200-000010000000}">
      <formula1>Interest_Allocation</formula1>
    </dataValidation>
    <dataValidation type="list" allowBlank="1" showInputMessage="1" showErrorMessage="1" sqref="B26:D26" xr:uid="{00000000-0002-0000-0200-000011000000}">
      <formula1>Location</formula1>
    </dataValidation>
    <dataValidation type="list" allowBlank="1" showInputMessage="1" showErrorMessage="1" promptTitle="Sub FOPs" prompt="Choose yes, if a Sub FOP for other costs will be created" sqref="D9" xr:uid="{00000000-0002-0000-0200-000012000000}">
      <formula1>Subs</formula1>
    </dataValidation>
    <dataValidation type="list" allowBlank="1" showInputMessage="1" showErrorMessage="1" promptTitle="Sub contracts" prompt="Choose yes if we will award a subcontract to another agency_x000a_" sqref="B37" xr:uid="{00000000-0002-0000-0200-000013000000}">
      <formula1>Yes_No_N_A</formula1>
    </dataValidation>
  </dataValidations>
  <printOptions horizontalCentered="1" verticalCentered="1"/>
  <pageMargins left="0.7" right="0.7" top="0.75" bottom="0.75" header="0.3" footer="0.3"/>
  <pageSetup scale="80" orientation="portrait"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200-000014000000}">
          <x14:formula1>
            <xm:f>#REF!</xm:f>
          </x14:formula1>
          <xm:sqref>D12</xm:sqref>
        </x14:dataValidation>
        <x14:dataValidation type="list" allowBlank="1" showInputMessage="1" showErrorMessage="1" xr:uid="{00000000-0002-0000-0200-000015000000}">
          <x14:formula1>
            <xm:f>#REF!</xm:f>
          </x14:formula1>
          <xm:sqref>D35 B27:D27</xm:sqref>
        </x14:dataValidation>
        <x14:dataValidation type="list" allowBlank="1" showInputMessage="1" showErrorMessage="1" xr:uid="{00000000-0002-0000-0200-000016000000}">
          <x14:formula1>
            <xm:f>#REF!</xm:f>
          </x14:formula1>
          <xm:sqref>D12</xm:sqref>
        </x14:dataValidation>
        <x14:dataValidation type="list" allowBlank="1" showInputMessage="1" showErrorMessage="1" xr:uid="{00000000-0002-0000-0200-000017000000}">
          <x14:formula1>
            <xm:f>#REF!</xm:f>
          </x14:formula1>
          <xm:sqref>D20</xm:sqref>
        </x14:dataValidation>
        <x14:dataValidation type="list" allowBlank="1" showInputMessage="1" showErrorMessage="1" xr:uid="{00000000-0002-0000-0200-000018000000}">
          <x14:formula1>
            <xm:f>#REF!</xm:f>
          </x14:formula1>
          <xm:sqref>B12</xm:sqref>
        </x14:dataValidation>
        <x14:dataValidation type="list" allowBlank="1" showInputMessage="1" showErrorMessage="1" xr:uid="{00000000-0002-0000-0200-000019000000}">
          <x14:formula1>
            <xm:f>#REF!</xm:f>
          </x14:formula1>
          <xm:sqref>B32</xm:sqref>
        </x14:dataValidation>
        <x14:dataValidation type="list" errorStyle="information" allowBlank="1" showInputMessage="1" showErrorMessage="1" xr:uid="{00000000-0002-0000-0200-00001A000000}">
          <x14:formula1>
            <xm:f>#REF!</xm:f>
          </x14:formula1>
          <xm:sqref>D40</xm:sqref>
        </x14:dataValidation>
        <x14:dataValidation type="list" allowBlank="1" showInputMessage="1" showErrorMessage="1" xr:uid="{00000000-0002-0000-0200-00001B000000}">
          <x14:formula1>
            <xm:f>#REF!</xm:f>
          </x14:formula1>
          <xm:sqref>D4</xm:sqref>
        </x14:dataValidation>
        <x14:dataValidation type="list" allowBlank="1" showInputMessage="1" showErrorMessage="1" xr:uid="{00000000-0002-0000-0200-00001C000000}">
          <x14:formula1>
            <xm:f>#REF!</xm:f>
          </x14:formula1>
          <xm:sqref>B33</xm:sqref>
        </x14:dataValidation>
        <x14:dataValidation type="list" allowBlank="1" showInputMessage="1" showErrorMessage="1" xr:uid="{00000000-0002-0000-0200-00001D000000}">
          <x14:formula1>
            <xm:f>#REF!</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499984740745262"/>
    <pageSetUpPr fitToPage="1"/>
  </sheetPr>
  <dimension ref="A1:K55"/>
  <sheetViews>
    <sheetView zoomScale="90" zoomScaleNormal="90" workbookViewId="0">
      <selection activeCell="M14" sqref="M14"/>
    </sheetView>
  </sheetViews>
  <sheetFormatPr defaultColWidth="9.140625" defaultRowHeight="12.75" x14ac:dyDescent="0.2"/>
  <cols>
    <col min="1" max="1" width="25.7109375" style="1" customWidth="1"/>
    <col min="2" max="4" width="25.7109375" style="3" customWidth="1"/>
    <col min="5" max="5" width="3.140625" style="3" customWidth="1"/>
    <col min="6" max="6" width="16.140625" style="1" bestFit="1" customWidth="1"/>
    <col min="7" max="7" width="9.140625" style="1"/>
    <col min="8" max="8" width="16.7109375" style="1" bestFit="1" customWidth="1"/>
    <col min="9" max="16384" width="9.140625" style="1"/>
  </cols>
  <sheetData>
    <row r="1" spans="1:11" ht="5.45" customHeight="1" thickBot="1" x14ac:dyDescent="0.25"/>
    <row r="2" spans="1:11" ht="20.100000000000001" customHeight="1" thickBot="1" x14ac:dyDescent="0.25">
      <c r="A2" s="360" t="s">
        <v>42</v>
      </c>
      <c r="B2" s="361"/>
      <c r="C2" s="361"/>
      <c r="D2" s="362"/>
      <c r="F2" s="360" t="s">
        <v>43</v>
      </c>
      <c r="G2" s="361"/>
      <c r="H2" s="361"/>
      <c r="I2" s="362"/>
    </row>
    <row r="3" spans="1:11" ht="24" customHeight="1" x14ac:dyDescent="0.2">
      <c r="A3" s="21" t="s">
        <v>294</v>
      </c>
      <c r="B3" s="393"/>
      <c r="C3" s="393"/>
      <c r="D3" s="394"/>
      <c r="F3" s="6" t="s">
        <v>46</v>
      </c>
      <c r="G3" s="167"/>
      <c r="H3" s="7" t="s">
        <v>41</v>
      </c>
      <c r="I3" s="311"/>
    </row>
    <row r="4" spans="1:11" ht="20.100000000000001" customHeight="1" x14ac:dyDescent="0.2">
      <c r="A4" s="6" t="s">
        <v>288</v>
      </c>
      <c r="B4" s="288"/>
      <c r="C4" s="8" t="s">
        <v>8</v>
      </c>
      <c r="D4" s="30"/>
      <c r="F4" s="5" t="s">
        <v>45</v>
      </c>
      <c r="G4" s="168"/>
      <c r="H4" s="7" t="s">
        <v>47</v>
      </c>
      <c r="I4" s="169"/>
    </row>
    <row r="5" spans="1:11" ht="20.100000000000001" customHeight="1" x14ac:dyDescent="0.2">
      <c r="A5" s="6" t="s">
        <v>41</v>
      </c>
      <c r="B5" s="227"/>
      <c r="C5" s="7" t="s">
        <v>304</v>
      </c>
      <c r="D5" s="166"/>
      <c r="F5" s="6" t="s">
        <v>44</v>
      </c>
      <c r="G5" s="164"/>
      <c r="H5" s="7" t="s">
        <v>41</v>
      </c>
      <c r="I5" s="311"/>
    </row>
    <row r="6" spans="1:11" ht="20.100000000000001" customHeight="1" x14ac:dyDescent="0.2">
      <c r="A6" s="6" t="s">
        <v>21</v>
      </c>
      <c r="B6" s="165"/>
      <c r="C6" s="7" t="s">
        <v>49</v>
      </c>
      <c r="D6" s="163"/>
      <c r="F6" s="6" t="s">
        <v>303</v>
      </c>
      <c r="G6" s="168"/>
      <c r="H6" s="7" t="s">
        <v>47</v>
      </c>
      <c r="I6" s="169"/>
    </row>
    <row r="7" spans="1:11" ht="20.100000000000001" customHeight="1" x14ac:dyDescent="0.2">
      <c r="A7" s="6" t="s">
        <v>16</v>
      </c>
      <c r="B7" s="267"/>
      <c r="C7" s="7" t="s">
        <v>301</v>
      </c>
      <c r="D7" s="176"/>
      <c r="F7" s="27" t="s">
        <v>19</v>
      </c>
      <c r="G7" s="36"/>
      <c r="H7" s="26" t="s">
        <v>48</v>
      </c>
      <c r="I7" s="170">
        <f>Amount_01+Amount_01.1</f>
        <v>0</v>
      </c>
    </row>
    <row r="8" spans="1:11" ht="20.100000000000001" customHeight="1" x14ac:dyDescent="0.2">
      <c r="A8" s="6" t="s">
        <v>20</v>
      </c>
      <c r="B8" s="165"/>
      <c r="C8" s="7" t="s">
        <v>4</v>
      </c>
      <c r="D8" s="177"/>
      <c r="F8" s="6" t="s">
        <v>302</v>
      </c>
      <c r="G8" s="168"/>
      <c r="H8" s="7" t="s">
        <v>41</v>
      </c>
      <c r="I8" s="171"/>
    </row>
    <row r="9" spans="1:11" ht="20.100000000000001" customHeight="1" thickBot="1" x14ac:dyDescent="0.25">
      <c r="A9" s="302" t="s">
        <v>299</v>
      </c>
      <c r="B9" s="303"/>
      <c r="C9" s="9" t="s">
        <v>297</v>
      </c>
      <c r="D9" s="304"/>
      <c r="F9" s="5" t="s">
        <v>45</v>
      </c>
      <c r="G9" s="168"/>
      <c r="H9" s="7" t="s">
        <v>47</v>
      </c>
      <c r="I9" s="169"/>
    </row>
    <row r="10" spans="1:11" ht="24" customHeight="1" x14ac:dyDescent="0.25">
      <c r="A10" s="268" t="s">
        <v>295</v>
      </c>
      <c r="B10" s="395" t="str">
        <f>IF(SubFOP_2="","",CONCATENATE("Sub2 of ",Grant_ID,": ",Project_Title))</f>
        <v/>
      </c>
      <c r="C10" s="395" t="str">
        <f>IF(SubFOP_2="","",CONCATENATE("Sub2 of ",Grant_ID,": ",Project_Title))</f>
        <v/>
      </c>
      <c r="D10" s="396" t="str">
        <f>IF(SubFOP_2="","",CONCATENATE("Sub2 of ",Grant_ID,": ",Project_Title))</f>
        <v/>
      </c>
      <c r="F10" s="6" t="s">
        <v>44</v>
      </c>
      <c r="G10" s="164"/>
      <c r="H10" s="7" t="s">
        <v>41</v>
      </c>
      <c r="I10" s="171"/>
      <c r="K10" s="328"/>
    </row>
    <row r="11" spans="1:11" ht="20.100000000000001" customHeight="1" x14ac:dyDescent="0.2">
      <c r="A11" s="6" t="s">
        <v>287</v>
      </c>
      <c r="B11" s="289"/>
      <c r="C11" s="8" t="s">
        <v>8</v>
      </c>
      <c r="D11" s="30"/>
      <c r="F11" s="6" t="s">
        <v>303</v>
      </c>
      <c r="G11" s="168"/>
      <c r="H11" s="7" t="s">
        <v>47</v>
      </c>
      <c r="I11" s="169"/>
    </row>
    <row r="12" spans="1:11" ht="20.100000000000001" customHeight="1" x14ac:dyDescent="0.2">
      <c r="A12" s="6" t="s">
        <v>41</v>
      </c>
      <c r="B12" s="227"/>
      <c r="C12" s="7" t="s">
        <v>304</v>
      </c>
      <c r="D12" s="166"/>
      <c r="F12" s="27" t="s">
        <v>19</v>
      </c>
      <c r="G12" s="36"/>
      <c r="H12" s="26" t="s">
        <v>48</v>
      </c>
      <c r="I12" s="170">
        <f>Amount_02+Amount_02.1</f>
        <v>0</v>
      </c>
    </row>
    <row r="13" spans="1:11" ht="20.100000000000001" customHeight="1" x14ac:dyDescent="0.2">
      <c r="A13" s="6" t="s">
        <v>21</v>
      </c>
      <c r="B13" s="180"/>
      <c r="C13" s="7" t="s">
        <v>49</v>
      </c>
      <c r="D13" s="176"/>
      <c r="F13" s="6" t="s">
        <v>302</v>
      </c>
      <c r="G13" s="168"/>
      <c r="H13" s="7" t="s">
        <v>41</v>
      </c>
      <c r="I13" s="171"/>
    </row>
    <row r="14" spans="1:11" ht="20.100000000000001" customHeight="1" x14ac:dyDescent="0.2">
      <c r="A14" s="6" t="s">
        <v>16</v>
      </c>
      <c r="B14" s="267"/>
      <c r="C14" s="7" t="s">
        <v>301</v>
      </c>
      <c r="D14" s="176"/>
      <c r="F14" s="5" t="s">
        <v>45</v>
      </c>
      <c r="G14" s="168"/>
      <c r="H14" s="7" t="s">
        <v>47</v>
      </c>
      <c r="I14" s="169"/>
    </row>
    <row r="15" spans="1:11" ht="20.100000000000001" customHeight="1" x14ac:dyDescent="0.2">
      <c r="A15" s="6" t="s">
        <v>20</v>
      </c>
      <c r="B15" s="165"/>
      <c r="C15" s="7" t="s">
        <v>4</v>
      </c>
      <c r="D15" s="177" t="str">
        <f>IF(SubFOP_2="","",Predecessor_Fund)</f>
        <v/>
      </c>
      <c r="F15" s="6" t="s">
        <v>44</v>
      </c>
      <c r="G15" s="164"/>
      <c r="H15" s="7" t="s">
        <v>41</v>
      </c>
      <c r="I15" s="171"/>
    </row>
    <row r="16" spans="1:11" ht="20.100000000000001" customHeight="1" thickBot="1" x14ac:dyDescent="0.25">
      <c r="A16" s="5" t="s">
        <v>299</v>
      </c>
      <c r="B16" s="286"/>
      <c r="C16" s="7" t="s">
        <v>297</v>
      </c>
      <c r="D16" s="260"/>
      <c r="F16" s="6" t="s">
        <v>303</v>
      </c>
      <c r="G16" s="168"/>
      <c r="H16" s="7" t="s">
        <v>47</v>
      </c>
      <c r="I16" s="169"/>
    </row>
    <row r="17" spans="1:10" ht="24" customHeight="1" thickBot="1" x14ac:dyDescent="0.25">
      <c r="A17" s="268" t="s">
        <v>296</v>
      </c>
      <c r="B17" s="395" t="str">
        <f>IF(SubFOP_3="","",IF(SubFOPs?&lt;&gt;"Yes","",IF(Program_Income="Yes",CONCATENATE("GRI of ",Grant_ID,": ",Project_Title),CONCATENATE("Sub3 of ",Grant_ID,": ",Project_Title))))</f>
        <v/>
      </c>
      <c r="C17" s="395" t="str">
        <f>IF(SubFOPs?&lt;&gt;"Yes","",IF(Program_Income="Yes",CONCATENATE("GRI of ",Grant_ID,": ",Project_Title),CONCATENATE("Sub3 of ",Grant_ID,": ",Project_Title)))</f>
        <v/>
      </c>
      <c r="D17" s="396" t="str">
        <f>IF(SubFOPs?&lt;&gt;"Yes","",IF(Program_Income="Yes",CONCATENATE("GRI of ",Grant_ID,": ",Project_Title),CONCATENATE("Sub3 of ",Grant_ID,": ",Project_Title)))</f>
        <v/>
      </c>
      <c r="F17" s="264" t="s">
        <v>19</v>
      </c>
      <c r="G17" s="265"/>
      <c r="H17" s="9" t="s">
        <v>48</v>
      </c>
      <c r="I17" s="266">
        <f>Amount_03+Amount_03.1</f>
        <v>0</v>
      </c>
    </row>
    <row r="18" spans="1:10" ht="20.100000000000001" customHeight="1" x14ac:dyDescent="0.2">
      <c r="A18" s="6" t="s">
        <v>289</v>
      </c>
      <c r="B18" s="289"/>
      <c r="C18" s="8" t="s">
        <v>8</v>
      </c>
      <c r="D18" s="30"/>
      <c r="G18" s="263"/>
    </row>
    <row r="19" spans="1:10" ht="20.100000000000001" customHeight="1" x14ac:dyDescent="0.2">
      <c r="A19" s="6" t="s">
        <v>41</v>
      </c>
      <c r="B19" s="227"/>
      <c r="C19" s="7" t="s">
        <v>304</v>
      </c>
      <c r="D19" s="166"/>
      <c r="G19" s="263"/>
    </row>
    <row r="20" spans="1:10" ht="20.100000000000001" customHeight="1" x14ac:dyDescent="0.2">
      <c r="A20" s="6" t="s">
        <v>21</v>
      </c>
      <c r="B20" s="165"/>
      <c r="C20" s="7" t="s">
        <v>49</v>
      </c>
      <c r="D20" s="176"/>
    </row>
    <row r="21" spans="1:10" ht="20.100000000000001" customHeight="1" x14ac:dyDescent="0.2">
      <c r="A21" s="6" t="s">
        <v>16</v>
      </c>
      <c r="B21" s="267"/>
      <c r="C21" s="7" t="s">
        <v>301</v>
      </c>
      <c r="D21" s="176"/>
      <c r="G21" s="263"/>
    </row>
    <row r="22" spans="1:10" ht="20.100000000000001" customHeight="1" x14ac:dyDescent="0.2">
      <c r="A22" s="6" t="s">
        <v>20</v>
      </c>
      <c r="B22" s="165"/>
      <c r="C22" s="7" t="s">
        <v>4</v>
      </c>
      <c r="D22" s="177" t="str">
        <f>IF(SubFOP_3="","",Predecessor_Fund)</f>
        <v/>
      </c>
    </row>
    <row r="23" spans="1:10" ht="20.100000000000001" customHeight="1" thickBot="1" x14ac:dyDescent="0.25">
      <c r="A23" s="5" t="s">
        <v>299</v>
      </c>
      <c r="B23" s="286"/>
      <c r="C23" s="7" t="s">
        <v>297</v>
      </c>
      <c r="D23" s="260"/>
    </row>
    <row r="24" spans="1:10" ht="20.100000000000001" customHeight="1" thickBot="1" x14ac:dyDescent="0.25">
      <c r="A24" s="390" t="s">
        <v>363</v>
      </c>
      <c r="B24" s="391"/>
      <c r="C24" s="391"/>
      <c r="D24" s="392"/>
      <c r="E24" s="2"/>
      <c r="F24" s="322"/>
      <c r="G24" s="323"/>
      <c r="H24" s="323"/>
      <c r="I24" s="323"/>
      <c r="J24" s="323"/>
    </row>
    <row r="25" spans="1:10" ht="19.5" customHeight="1" thickTop="1" x14ac:dyDescent="0.2">
      <c r="A25" s="316" t="s">
        <v>364</v>
      </c>
      <c r="B25" s="387"/>
      <c r="C25" s="387"/>
      <c r="D25" s="388"/>
      <c r="E25" s="1"/>
      <c r="F25" s="323"/>
      <c r="G25" s="323"/>
      <c r="H25" s="323"/>
      <c r="I25" s="323"/>
      <c r="J25" s="323"/>
    </row>
    <row r="26" spans="1:10" ht="19.5" customHeight="1" x14ac:dyDescent="0.2">
      <c r="A26" s="6" t="s">
        <v>288</v>
      </c>
      <c r="B26" s="288"/>
      <c r="C26" s="8" t="s">
        <v>8</v>
      </c>
      <c r="D26" s="30"/>
      <c r="E26" s="1"/>
    </row>
    <row r="27" spans="1:10" s="20" customFormat="1" ht="20.100000000000001" customHeight="1" x14ac:dyDescent="0.25">
      <c r="A27" s="6" t="s">
        <v>41</v>
      </c>
      <c r="B27" s="227"/>
      <c r="C27" s="7" t="s">
        <v>304</v>
      </c>
      <c r="D27" s="166"/>
      <c r="G27" s="1"/>
      <c r="H27" s="1"/>
      <c r="I27" s="1"/>
    </row>
    <row r="28" spans="1:10" ht="20.100000000000001" customHeight="1" x14ac:dyDescent="0.2">
      <c r="A28" s="6" t="s">
        <v>21</v>
      </c>
      <c r="B28" s="165"/>
      <c r="C28" s="7" t="s">
        <v>49</v>
      </c>
      <c r="D28" s="301"/>
      <c r="E28" s="1"/>
    </row>
    <row r="29" spans="1:10" ht="20.100000000000001" customHeight="1" x14ac:dyDescent="0.2">
      <c r="A29" s="6" t="s">
        <v>16</v>
      </c>
      <c r="B29" s="267"/>
      <c r="C29" s="7" t="s">
        <v>367</v>
      </c>
      <c r="D29" s="301"/>
      <c r="E29" s="1"/>
    </row>
    <row r="30" spans="1:10" ht="20.100000000000001" customHeight="1" x14ac:dyDescent="0.2">
      <c r="A30" s="6" t="s">
        <v>20</v>
      </c>
      <c r="B30" s="165"/>
      <c r="C30" s="7" t="s">
        <v>4</v>
      </c>
      <c r="D30" s="177" t="str">
        <f>IF(SubFOP_1="","",Predecessor_Fund)</f>
        <v/>
      </c>
      <c r="E30" s="1"/>
    </row>
    <row r="31" spans="1:10" ht="20.100000000000001" customHeight="1" thickBot="1" x14ac:dyDescent="0.25">
      <c r="A31" s="302" t="s">
        <v>299</v>
      </c>
      <c r="B31" s="286"/>
      <c r="C31" s="7" t="s">
        <v>297</v>
      </c>
      <c r="D31" s="300"/>
      <c r="E31" s="1"/>
    </row>
    <row r="32" spans="1:10" ht="20.100000000000001" customHeight="1" thickBot="1" x14ac:dyDescent="0.35">
      <c r="A32" s="312"/>
      <c r="B32" s="389" t="s">
        <v>315</v>
      </c>
      <c r="C32" s="389"/>
      <c r="D32" s="313"/>
      <c r="E32" s="1"/>
      <c r="F32" s="322"/>
      <c r="G32" s="323"/>
      <c r="H32" s="323"/>
      <c r="I32" s="323"/>
      <c r="J32" s="323"/>
    </row>
    <row r="33" spans="1:10" ht="20.100000000000001" customHeight="1" x14ac:dyDescent="0.2">
      <c r="A33" s="12" t="s">
        <v>317</v>
      </c>
      <c r="B33" s="305"/>
      <c r="C33" s="306" t="s">
        <v>28</v>
      </c>
      <c r="D33" s="38"/>
      <c r="E33" s="1"/>
      <c r="F33" s="323"/>
      <c r="G33" s="323"/>
      <c r="H33" s="323"/>
      <c r="I33" s="323"/>
      <c r="J33" s="323"/>
    </row>
    <row r="34" spans="1:10" ht="19.5" customHeight="1" thickBot="1" x14ac:dyDescent="0.25">
      <c r="A34" s="12" t="s">
        <v>318</v>
      </c>
      <c r="B34" s="305"/>
      <c r="C34" s="314" t="s">
        <v>316</v>
      </c>
      <c r="D34" s="315"/>
      <c r="E34" s="1"/>
    </row>
    <row r="35" spans="1:10" ht="19.5" customHeight="1" thickTop="1" x14ac:dyDescent="0.2">
      <c r="A35" s="316" t="s">
        <v>365</v>
      </c>
      <c r="B35" s="387" t="str">
        <f>IF(SubFOP_2="","",CONCATENATE("Sub2 of ",Grant_ID,": ",Project_Title))</f>
        <v/>
      </c>
      <c r="C35" s="387" t="str">
        <f>IF(SubFOP_2="","",CONCATENATE("Sub2 of ",Grant_ID,": ",Project_Title))</f>
        <v/>
      </c>
      <c r="D35" s="388" t="str">
        <f>IF(SubFOP_2="","",CONCATENATE("Sub2 of ",Grant_ID,": ",Project_Title))</f>
        <v/>
      </c>
      <c r="E35" s="1"/>
    </row>
    <row r="36" spans="1:10" ht="19.5" customHeight="1" x14ac:dyDescent="0.2">
      <c r="A36" s="6" t="s">
        <v>287</v>
      </c>
      <c r="B36" s="289"/>
      <c r="C36" s="8" t="s">
        <v>8</v>
      </c>
      <c r="D36" s="30"/>
      <c r="E36" s="1"/>
    </row>
    <row r="37" spans="1:10" ht="19.5" customHeight="1" x14ac:dyDescent="0.2">
      <c r="A37" s="6" t="s">
        <v>41</v>
      </c>
      <c r="B37" s="227"/>
      <c r="C37" s="7" t="s">
        <v>304</v>
      </c>
      <c r="D37" s="166"/>
      <c r="E37" s="1"/>
    </row>
    <row r="38" spans="1:10" ht="19.5" customHeight="1" x14ac:dyDescent="0.2">
      <c r="A38" s="6" t="s">
        <v>21</v>
      </c>
      <c r="B38" s="180"/>
      <c r="C38" s="7" t="s">
        <v>49</v>
      </c>
      <c r="D38" s="301"/>
      <c r="E38" s="1"/>
    </row>
    <row r="39" spans="1:10" ht="18.75" customHeight="1" x14ac:dyDescent="0.2">
      <c r="A39" s="6" t="s">
        <v>16</v>
      </c>
      <c r="B39" s="267"/>
      <c r="C39" s="7" t="s">
        <v>367</v>
      </c>
      <c r="D39" s="301"/>
      <c r="E39" s="1"/>
    </row>
    <row r="40" spans="1:10" ht="19.5" customHeight="1" x14ac:dyDescent="0.2">
      <c r="A40" s="6" t="s">
        <v>20</v>
      </c>
      <c r="B40" s="165"/>
      <c r="C40" s="7" t="s">
        <v>4</v>
      </c>
      <c r="D40" s="177" t="str">
        <f>IF(SubFOP_2="","",Predecessor_Fund)</f>
        <v/>
      </c>
    </row>
    <row r="41" spans="1:10" ht="19.5" customHeight="1" thickBot="1" x14ac:dyDescent="0.25">
      <c r="A41" s="5" t="s">
        <v>299</v>
      </c>
      <c r="B41" s="286"/>
      <c r="C41" s="7" t="s">
        <v>297</v>
      </c>
      <c r="D41" s="300"/>
    </row>
    <row r="42" spans="1:10" ht="19.5" customHeight="1" thickBot="1" x14ac:dyDescent="0.35">
      <c r="A42" s="312"/>
      <c r="B42" s="389" t="s">
        <v>315</v>
      </c>
      <c r="C42" s="389"/>
      <c r="D42" s="307"/>
    </row>
    <row r="43" spans="1:10" ht="19.5" customHeight="1" x14ac:dyDescent="0.2">
      <c r="A43" s="12" t="s">
        <v>317</v>
      </c>
      <c r="B43" s="305"/>
      <c r="C43" s="306" t="s">
        <v>28</v>
      </c>
      <c r="D43" s="37"/>
    </row>
    <row r="44" spans="1:10" ht="19.5" customHeight="1" thickBot="1" x14ac:dyDescent="0.25">
      <c r="A44" s="12" t="s">
        <v>318</v>
      </c>
      <c r="B44" s="305"/>
      <c r="C44" s="314" t="s">
        <v>316</v>
      </c>
      <c r="D44" s="315"/>
    </row>
    <row r="45" spans="1:10" ht="19.5" customHeight="1" thickTop="1" x14ac:dyDescent="0.2">
      <c r="A45" s="316" t="s">
        <v>366</v>
      </c>
      <c r="B45" s="387" t="str">
        <f>IF(SubFOP_3="","",IF(SubFOPs?&lt;&gt;"Yes","",IF(Program_Income="Yes",CONCATENATE("GRI of ",Grant_ID,": ",Project_Title),CONCATENATE("Sub3 of ",Grant_ID,": ",Project_Title))))</f>
        <v/>
      </c>
      <c r="C45" s="387" t="str">
        <f>IF(SubFOPs?&lt;&gt;"Yes","",IF(Program_Income="Yes",CONCATENATE("GRI of ",Grant_ID,": ",Project_Title),CONCATENATE("Sub3 of ",Grant_ID,": ",Project_Title)))</f>
        <v/>
      </c>
      <c r="D45" s="388" t="str">
        <f>IF(SubFOPs?&lt;&gt;"Yes","",IF(Program_Income="Yes",CONCATENATE("GRI of ",Grant_ID,": ",Project_Title),CONCATENATE("Sub3 of ",Grant_ID,": ",Project_Title)))</f>
        <v/>
      </c>
    </row>
    <row r="46" spans="1:10" ht="19.5" customHeight="1" x14ac:dyDescent="0.2">
      <c r="A46" s="6" t="s">
        <v>289</v>
      </c>
      <c r="B46" s="289"/>
      <c r="C46" s="8" t="s">
        <v>8</v>
      </c>
      <c r="D46" s="30"/>
    </row>
    <row r="47" spans="1:10" ht="19.5" customHeight="1" x14ac:dyDescent="0.2">
      <c r="A47" s="6" t="s">
        <v>41</v>
      </c>
      <c r="B47" s="227"/>
      <c r="C47" s="7" t="s">
        <v>304</v>
      </c>
      <c r="D47" s="166"/>
    </row>
    <row r="48" spans="1:10" ht="19.5" customHeight="1" x14ac:dyDescent="0.2">
      <c r="A48" s="6" t="s">
        <v>21</v>
      </c>
      <c r="B48" s="165"/>
      <c r="C48" s="7" t="s">
        <v>49</v>
      </c>
      <c r="D48" s="301"/>
    </row>
    <row r="49" spans="1:4" ht="19.5" customHeight="1" x14ac:dyDescent="0.2">
      <c r="A49" s="6" t="s">
        <v>16</v>
      </c>
      <c r="B49" s="267"/>
      <c r="C49" s="7" t="s">
        <v>367</v>
      </c>
      <c r="D49" s="301"/>
    </row>
    <row r="50" spans="1:4" ht="19.5" customHeight="1" x14ac:dyDescent="0.2">
      <c r="A50" s="6" t="s">
        <v>20</v>
      </c>
      <c r="B50" s="165"/>
      <c r="C50" s="7" t="s">
        <v>4</v>
      </c>
      <c r="D50" s="177" t="str">
        <f>IF(SubFOP_3="","",Predecessor_Fund)</f>
        <v/>
      </c>
    </row>
    <row r="51" spans="1:4" ht="19.5" customHeight="1" thickBot="1" x14ac:dyDescent="0.25">
      <c r="A51" s="5" t="s">
        <v>299</v>
      </c>
      <c r="B51" s="286"/>
      <c r="C51" s="7" t="s">
        <v>297</v>
      </c>
      <c r="D51" s="300"/>
    </row>
    <row r="52" spans="1:4" ht="19.5" thickBot="1" x14ac:dyDescent="0.35">
      <c r="A52" s="317"/>
      <c r="B52" s="386" t="s">
        <v>315</v>
      </c>
      <c r="C52" s="386"/>
      <c r="D52" s="307"/>
    </row>
    <row r="53" spans="1:4" ht="19.5" customHeight="1" x14ac:dyDescent="0.2">
      <c r="A53" s="17" t="s">
        <v>317</v>
      </c>
      <c r="B53" s="269"/>
      <c r="C53" s="22" t="s">
        <v>28</v>
      </c>
      <c r="D53" s="37"/>
    </row>
    <row r="54" spans="1:4" ht="19.5" customHeight="1" thickBot="1" x14ac:dyDescent="0.25">
      <c r="A54" s="318" t="s">
        <v>318</v>
      </c>
      <c r="B54" s="319"/>
      <c r="C54" s="320" t="s">
        <v>316</v>
      </c>
      <c r="D54" s="321"/>
    </row>
    <row r="55" spans="1:4" ht="13.5" thickTop="1" x14ac:dyDescent="0.2"/>
  </sheetData>
  <sheetProtection selectLockedCells="1"/>
  <mergeCells count="12">
    <mergeCell ref="F2:I2"/>
    <mergeCell ref="A24:D24"/>
    <mergeCell ref="A2:D2"/>
    <mergeCell ref="B3:D3"/>
    <mergeCell ref="B10:D10"/>
    <mergeCell ref="B17:D17"/>
    <mergeCell ref="B52:C52"/>
    <mergeCell ref="B25:D25"/>
    <mergeCell ref="B35:D35"/>
    <mergeCell ref="B45:D45"/>
    <mergeCell ref="B32:C32"/>
    <mergeCell ref="B42:C42"/>
  </mergeCells>
  <dataValidations count="18">
    <dataValidation type="textLength" allowBlank="1" showInputMessage="1" showErrorMessage="1" sqref="C12:C16 C5:C9 C19:C23 C27:C31 C37:C41 C47:C51" xr:uid="{00000000-0002-0000-0300-000000000000}">
      <formula1>1</formula1>
      <formula2>50</formula2>
    </dataValidation>
    <dataValidation type="list" allowBlank="1" showInputMessage="1" showErrorMessage="1" sqref="D9 D16 D23 D31 D41 D51" xr:uid="{00000000-0002-0000-0300-000001000000}">
      <formula1>Regulatory_Guidances</formula1>
    </dataValidation>
    <dataValidation type="list" allowBlank="1" showInputMessage="1" showErrorMessage="1" sqref="D33 D43 D53" xr:uid="{00000000-0002-0000-0300-000002000000}">
      <formula1>Cost_Share_Types</formula1>
    </dataValidation>
    <dataValidation allowBlank="1" showInputMessage="1" showErrorMessage="1" promptTitle="First $25k" prompt="Put either $25,000 or award amount (whicever is less)" sqref="I3" xr:uid="{00000000-0002-0000-0300-000003000000}"/>
    <dataValidation allowBlank="1" showInputMessage="1" showErrorMessage="1" promptTitle="Remaining award amt" prompt="Input the remaining award amount (will not have F&amp;A calculated on it)" sqref="I5 I10 I15" xr:uid="{00000000-0002-0000-0300-000004000000}"/>
    <dataValidation allowBlank="1" showInputMessage="1" showErrorMessage="1" promptTitle="First 25K" prompt="Put either $25,000 or award amount (whicever is less)" sqref="I8" xr:uid="{00000000-0002-0000-0300-000005000000}"/>
    <dataValidation allowBlank="1" showInputMessage="1" showErrorMessage="1" promptTitle="First 25k" prompt="Put either $25,000 or award amount (whicever is less)" sqref="I13" xr:uid="{00000000-0002-0000-0300-000006000000}"/>
    <dataValidation type="list" allowBlank="1" showInputMessage="1" showErrorMessage="1" sqref="G11" xr:uid="{00000000-0002-0000-0300-000007000000}">
      <formula1>Risk_Assessments</formula1>
    </dataValidation>
    <dataValidation allowBlank="1" showInputMessage="1" showErrorMessage="1" promptTitle="Sub FOPs" prompt="Use this section for regular Sub FOPs (ie. participant costs, PI changes, etc.)" sqref="A2:D2 B3:D3" xr:uid="{00000000-0002-0000-0300-000008000000}"/>
    <dataValidation type="list" allowBlank="1" showInputMessage="1" showErrorMessage="1" sqref="G16" xr:uid="{00000000-0002-0000-0300-000009000000}">
      <formula1>$C$22:$C$23</formula1>
    </dataValidation>
    <dataValidation allowBlank="1" showInputMessage="1" showErrorMessage="1" promptTitle="Subcontract" prompt="Use this section when we are awarding a subcontract to another agency" sqref="F2:I2" xr:uid="{00000000-0002-0000-0300-00000A000000}"/>
    <dataValidation allowBlank="1" showInputMessage="1" showErrorMessage="1" promptTitle="Subcontracts" prompt="Use this section when we are awarding a subcontract to another agency" sqref="G3" xr:uid="{00000000-0002-0000-0300-00000B000000}"/>
    <dataValidation allowBlank="1" showInputMessage="1" showErrorMessage="1" promptTitle="Incremental" prompt="Use this section when you have award increments where funds cannot be carried forward or a new FOP is required every year. " sqref="A24:D24" xr:uid="{00000000-0002-0000-0300-00000C000000}"/>
    <dataValidation allowBlank="1" showInputMessage="1" showErrorMessage="1" promptTitle="Increments" prompt="Use this section when you have award increments where funds cannot be carried forward or a new FOP is required every year. " sqref="B25:D25" xr:uid="{00000000-0002-0000-0300-00000D000000}"/>
    <dataValidation allowBlank="1" showInputMessage="1" showErrorMessage="1" promptTitle="CS Increments" prompt="Use the cost share section when there are new c/s funds created every year along with the new incremental FOP." sqref="B32:C32 D32" xr:uid="{00000000-0002-0000-0300-00000E000000}"/>
    <dataValidation type="list" allowBlank="1" showInputMessage="1" showErrorMessage="1" sqref="I9 I14" xr:uid="{00000000-0002-0000-0300-00000F000000}">
      <formula1>$C$42:$C$44</formula1>
    </dataValidation>
    <dataValidation type="list" allowBlank="1" showInputMessage="1" showErrorMessage="1" sqref="I11 I16" xr:uid="{00000000-0002-0000-0300-000011000000}">
      <formula1>$C$45:$C$47</formula1>
    </dataValidation>
    <dataValidation type="list" allowBlank="1" showInputMessage="1" showErrorMessage="1" sqref="B16 B51 B41 B31 B23" xr:uid="{00000000-0002-0000-0300-000013000000}">
      <formula1>$C$34:$C$38</formula1>
    </dataValidation>
  </dataValidations>
  <printOptions horizontalCentered="1" verticalCentered="1"/>
  <pageMargins left="0.7" right="0.7" top="0.75" bottom="0.75" header="0.3" footer="0.3"/>
  <pageSetup scale="33" orientation="portrait" r:id="rId1"/>
  <cellWatches>
    <cellWatch r="I9"/>
  </cellWatche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18000000}">
          <x14:formula1>
            <xm:f>#REF!</xm:f>
          </x14:formula1>
          <xm:sqref>G6</xm:sqref>
        </x14:dataValidation>
        <x14:dataValidation type="list" allowBlank="1" showInputMessage="1" showErrorMessage="1" xr:uid="{00000000-0002-0000-0300-000019000000}">
          <x14:formula1>
            <xm:f>#REF!</xm:f>
          </x14:formula1>
          <xm:sqref>I4</xm:sqref>
        </x14:dataValidation>
        <x14:dataValidation type="list" allowBlank="1" showInputMessage="1" showErrorMessage="1" xr:uid="{00000000-0002-0000-0300-00001A000000}">
          <x14:formula1>
            <xm:f>#REF!</xm:f>
          </x14:formula1>
          <xm:sqref>I6</xm:sqref>
        </x14:dataValidation>
        <x14:dataValidation type="list" allowBlank="1" showInputMessage="1" showErrorMessage="1" xr:uid="{00000000-0002-0000-0300-00001B000000}">
          <x14:formula1>
            <xm:f>#REF!</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499984740745262"/>
    <pageSetUpPr fitToPage="1"/>
  </sheetPr>
  <dimension ref="A1:K56"/>
  <sheetViews>
    <sheetView workbookViewId="0">
      <selection activeCell="B40" sqref="B40"/>
    </sheetView>
  </sheetViews>
  <sheetFormatPr defaultRowHeight="15" x14ac:dyDescent="0.25"/>
  <cols>
    <col min="1" max="1" width="26.7109375" style="42" customWidth="1"/>
    <col min="2" max="2" width="41.5703125" style="42" customWidth="1"/>
    <col min="3" max="3" width="21.140625" style="42" customWidth="1"/>
    <col min="4" max="4" width="2.42578125" style="42" customWidth="1"/>
    <col min="5" max="6" width="9.140625" style="42"/>
    <col min="7" max="7" width="26.7109375" style="42" customWidth="1"/>
    <col min="8" max="8" width="55.42578125" style="42" customWidth="1"/>
    <col min="9" max="16384" width="9.140625" style="42"/>
  </cols>
  <sheetData>
    <row r="1" spans="1:11" x14ac:dyDescent="0.25">
      <c r="A1" s="43" t="s">
        <v>52</v>
      </c>
    </row>
    <row r="2" spans="1:11" x14ac:dyDescent="0.25">
      <c r="A2" s="43"/>
      <c r="G2" s="198"/>
    </row>
    <row r="3" spans="1:11" ht="72.75" customHeight="1" x14ac:dyDescent="0.25">
      <c r="A3" s="397" t="s">
        <v>359</v>
      </c>
      <c r="B3" s="397"/>
      <c r="C3" s="397"/>
      <c r="D3" s="397"/>
      <c r="E3" s="397"/>
      <c r="F3" s="44"/>
      <c r="G3" s="44"/>
      <c r="H3" s="44"/>
      <c r="I3" s="44"/>
      <c r="J3" s="44"/>
      <c r="K3" s="44"/>
    </row>
    <row r="4" spans="1:11" ht="15.75" thickBot="1" x14ac:dyDescent="0.3">
      <c r="A4" s="43"/>
    </row>
    <row r="5" spans="1:11" ht="15.75" thickTop="1" x14ac:dyDescent="0.25">
      <c r="A5" s="401" t="s">
        <v>14</v>
      </c>
      <c r="B5" s="402"/>
      <c r="C5" s="403"/>
      <c r="E5" s="398" t="s">
        <v>54</v>
      </c>
    </row>
    <row r="6" spans="1:11" ht="33" customHeight="1" thickBot="1" x14ac:dyDescent="0.3">
      <c r="A6" s="404">
        <f>'Info Sheet'!$B$13</f>
        <v>0</v>
      </c>
      <c r="B6" s="405"/>
      <c r="C6" s="406"/>
      <c r="E6" s="399"/>
    </row>
    <row r="7" spans="1:11" ht="15.75" customHeight="1" thickTop="1" x14ac:dyDescent="0.25">
      <c r="A7" s="161" t="s">
        <v>3</v>
      </c>
      <c r="B7" s="203" t="str">
        <f>IF(Fund_ID="","",CONCATENATE(Fund_ID,"-",PI_Org_Code,"-",Program))</f>
        <v/>
      </c>
      <c r="C7" s="162" t="str">
        <f>IF(Fund_ID=Grant_ID,"",CONCATENATE("Grant ID ",Grant_ID))</f>
        <v/>
      </c>
      <c r="E7" s="399"/>
    </row>
    <row r="8" spans="1:11" x14ac:dyDescent="0.25">
      <c r="A8" s="45" t="s">
        <v>20</v>
      </c>
      <c r="B8" s="326">
        <f>Award_Amount</f>
        <v>0</v>
      </c>
      <c r="C8" s="211"/>
      <c r="E8" s="399"/>
    </row>
    <row r="9" spans="1:11" x14ac:dyDescent="0.25">
      <c r="A9" s="45" t="s">
        <v>50</v>
      </c>
      <c r="B9" s="235">
        <f>'Info Sheet'!B14</f>
        <v>0</v>
      </c>
      <c r="C9" s="212"/>
      <c r="E9" s="399"/>
    </row>
    <row r="10" spans="1:11" ht="45" x14ac:dyDescent="0.25">
      <c r="A10" s="45" t="s">
        <v>45</v>
      </c>
      <c r="B10" s="214">
        <f>IF(Sponsor_Name="",Original_Federal_Sponsor,Sponsor_Name)</f>
        <v>0</v>
      </c>
      <c r="C10" s="208"/>
      <c r="E10" s="399"/>
    </row>
    <row r="11" spans="1:11" x14ac:dyDescent="0.25">
      <c r="A11" s="45" t="s">
        <v>51</v>
      </c>
      <c r="B11" s="225">
        <f>ORS_Log</f>
        <v>0</v>
      </c>
      <c r="C11" s="212"/>
      <c r="E11" s="399"/>
    </row>
    <row r="12" spans="1:11" x14ac:dyDescent="0.25">
      <c r="A12" s="45" t="s">
        <v>30</v>
      </c>
      <c r="B12" s="217">
        <f>Cayuse</f>
        <v>0</v>
      </c>
      <c r="C12" s="211"/>
      <c r="E12" s="399"/>
    </row>
    <row r="13" spans="1:11" ht="15.75" thickBot="1" x14ac:dyDescent="0.3">
      <c r="A13" s="131" t="s">
        <v>12</v>
      </c>
      <c r="B13" s="230">
        <f>'Info Sheet'!D5</f>
        <v>0</v>
      </c>
      <c r="C13" s="231"/>
      <c r="E13" s="399"/>
    </row>
    <row r="14" spans="1:11" s="81" customFormat="1" ht="6.75" thickTop="1" thickBot="1" x14ac:dyDescent="0.2">
      <c r="A14" s="205"/>
      <c r="B14" s="215"/>
      <c r="C14" s="206"/>
      <c r="E14" s="399"/>
    </row>
    <row r="15" spans="1:11" ht="16.5" thickTop="1" thickBot="1" x14ac:dyDescent="0.3">
      <c r="A15" s="407" t="str">
        <f>IF(Subs!$B$4="","","Sub FOP(s)")</f>
        <v/>
      </c>
      <c r="B15" s="408"/>
      <c r="C15" s="409"/>
      <c r="E15" s="399"/>
    </row>
    <row r="16" spans="1:11" x14ac:dyDescent="0.25">
      <c r="A16" s="160" t="s">
        <v>53</v>
      </c>
      <c r="B16" s="213" t="str">
        <f>IF(SubFOP_1="","",PI_Name_1)</f>
        <v/>
      </c>
      <c r="C16" s="207"/>
      <c r="E16" s="399"/>
    </row>
    <row r="17" spans="1:5" x14ac:dyDescent="0.25">
      <c r="A17" s="45" t="s">
        <v>293</v>
      </c>
      <c r="B17" s="214" t="str">
        <f>IF(SubFOP_1="","",CONCATENATE(SubFOP_1,"-",PI_Org_1,"-",(LEFT(Program,3))))</f>
        <v/>
      </c>
      <c r="C17" s="208"/>
      <c r="E17" s="399"/>
    </row>
    <row r="18" spans="1:5" ht="15.75" thickBot="1" x14ac:dyDescent="0.3">
      <c r="A18" s="131" t="s">
        <v>50</v>
      </c>
      <c r="B18" s="284">
        <f>IF(SubFOP_1="",0,Amount_1)</f>
        <v>0</v>
      </c>
      <c r="C18" s="220"/>
      <c r="E18" s="399"/>
    </row>
    <row r="19" spans="1:5" s="81" customFormat="1" ht="6.75" thickTop="1" thickBot="1" x14ac:dyDescent="0.2">
      <c r="A19" s="275"/>
      <c r="B19" s="215"/>
      <c r="C19" s="206"/>
      <c r="E19" s="399"/>
    </row>
    <row r="20" spans="1:5" ht="15.75" thickTop="1" x14ac:dyDescent="0.25">
      <c r="A20" s="161" t="s">
        <v>53</v>
      </c>
      <c r="B20" s="276" t="str">
        <f>IF(SubFOP_2="","",PI_Name_2)</f>
        <v/>
      </c>
      <c r="C20" s="283"/>
      <c r="E20" s="399"/>
    </row>
    <row r="21" spans="1:5" x14ac:dyDescent="0.25">
      <c r="A21" s="45" t="s">
        <v>287</v>
      </c>
      <c r="B21" s="214" t="str">
        <f>IF(SubFOP_2="","",CONCATENATE(SubFOP_2,"-",PI_Org_2,"-",(LEFT(Program,3))))</f>
        <v/>
      </c>
      <c r="C21" s="208"/>
      <c r="E21" s="399"/>
    </row>
    <row r="22" spans="1:5" ht="15.75" thickBot="1" x14ac:dyDescent="0.3">
      <c r="A22" s="131" t="s">
        <v>50</v>
      </c>
      <c r="B22" s="284">
        <f>IF(SubFOP_2="",0,Amount_2)</f>
        <v>0</v>
      </c>
      <c r="C22" s="220"/>
      <c r="E22" s="399"/>
    </row>
    <row r="23" spans="1:5" s="81" customFormat="1" ht="6.75" thickTop="1" thickBot="1" x14ac:dyDescent="0.2">
      <c r="A23" s="275"/>
      <c r="B23" s="215"/>
      <c r="C23" s="206"/>
      <c r="E23" s="399"/>
    </row>
    <row r="24" spans="1:5" ht="15.75" thickTop="1" x14ac:dyDescent="0.25">
      <c r="A24" s="161" t="s">
        <v>53</v>
      </c>
      <c r="B24" s="276" t="str">
        <f>IF(SubFOP_3="","",PI_Name_3)</f>
        <v/>
      </c>
      <c r="C24" s="283"/>
      <c r="E24" s="399"/>
    </row>
    <row r="25" spans="1:5" x14ac:dyDescent="0.25">
      <c r="A25" s="45" t="s">
        <v>289</v>
      </c>
      <c r="B25" s="214" t="str">
        <f>IF(SubFOP_3="","",CONCATENATE(SubFOP_3,"-",PI_Org_3,"-",(LEFT(Program,3))))</f>
        <v/>
      </c>
      <c r="C25" s="208"/>
      <c r="E25" s="399"/>
    </row>
    <row r="26" spans="1:5" ht="15.75" thickBot="1" x14ac:dyDescent="0.3">
      <c r="A26" s="131" t="s">
        <v>50</v>
      </c>
      <c r="B26" s="284">
        <f>IF(SubFOP_3="",0,Amount_3)</f>
        <v>0</v>
      </c>
      <c r="C26" s="220"/>
      <c r="E26" s="399"/>
    </row>
    <row r="27" spans="1:5" s="81" customFormat="1" ht="6.75" thickTop="1" thickBot="1" x14ac:dyDescent="0.2">
      <c r="A27" s="275"/>
      <c r="B27" s="215"/>
      <c r="C27" s="206"/>
      <c r="E27" s="399"/>
    </row>
    <row r="28" spans="1:5" ht="16.5" thickTop="1" thickBot="1" x14ac:dyDescent="0.3">
      <c r="A28" s="278" t="s">
        <v>15</v>
      </c>
      <c r="B28" s="285" t="str">
        <f>IF(Subs!$B$4="","",$B$18+$B$9+$B$22+$B$26)</f>
        <v/>
      </c>
      <c r="C28" s="279"/>
      <c r="E28" s="400"/>
    </row>
    <row r="29" spans="1:5" ht="15.75" thickTop="1" x14ac:dyDescent="0.25">
      <c r="A29" s="194"/>
      <c r="B29" s="194"/>
      <c r="C29" s="194"/>
      <c r="E29" s="194"/>
    </row>
    <row r="30" spans="1:5" ht="15.75" thickBot="1" x14ac:dyDescent="0.3"/>
    <row r="31" spans="1:5" ht="15.75" customHeight="1" thickTop="1" x14ac:dyDescent="0.25">
      <c r="A31" s="401" t="str">
        <f>IF('Info Sheet'!$B$29="","","Project Title:")</f>
        <v/>
      </c>
      <c r="B31" s="402"/>
      <c r="C31" s="403"/>
      <c r="E31" s="398" t="s">
        <v>56</v>
      </c>
    </row>
    <row r="32" spans="1:5" ht="33" customHeight="1" thickBot="1" x14ac:dyDescent="0.3">
      <c r="A32" s="404" t="str">
        <f>IF('Info Sheet'!B29="","",'Info Sheet'!$B$13)</f>
        <v/>
      </c>
      <c r="B32" s="405"/>
      <c r="C32" s="406"/>
      <c r="E32" s="399"/>
    </row>
    <row r="33" spans="1:5" ht="15.75" thickTop="1" x14ac:dyDescent="0.25">
      <c r="A33" s="161" t="s">
        <v>3</v>
      </c>
      <c r="B33" s="203" t="str">
        <f>IF(Proposal_Amnt="","",CONCATENATE(Fund_ID,"-",PI_Org_Code,"-",Program))</f>
        <v/>
      </c>
      <c r="C33" s="162" t="str">
        <f>IF(Fund_ID=Grant_ID,"",CONCATENATE("Grant ID ",Grant_ID))</f>
        <v/>
      </c>
      <c r="E33" s="399"/>
    </row>
    <row r="34" spans="1:5" x14ac:dyDescent="0.25">
      <c r="A34" s="45" t="s">
        <v>20</v>
      </c>
      <c r="B34" s="217" t="str">
        <f>IF(Proposal_Amnt="","",B8)</f>
        <v/>
      </c>
      <c r="C34" s="211"/>
      <c r="E34" s="399"/>
    </row>
    <row r="35" spans="1:5" x14ac:dyDescent="0.25">
      <c r="A35" s="45" t="s">
        <v>50</v>
      </c>
      <c r="B35" s="218" t="str">
        <f>IF(Proposal_Amnt="","",Current_Obligated_Amount-Amount_1-Amount_2-Amount_3)</f>
        <v/>
      </c>
      <c r="C35" s="212"/>
      <c r="E35" s="399"/>
    </row>
    <row r="36" spans="1:5" x14ac:dyDescent="0.25">
      <c r="A36" s="45" t="s">
        <v>45</v>
      </c>
      <c r="B36" s="214" t="str">
        <f>IF('Info Sheet'!$B$29="","",'Info Sheet'!$B$23)</f>
        <v/>
      </c>
      <c r="C36" s="208"/>
      <c r="E36" s="399"/>
    </row>
    <row r="37" spans="1:5" x14ac:dyDescent="0.25">
      <c r="A37" s="45" t="s">
        <v>55</v>
      </c>
      <c r="B37" s="235">
        <f>IF(Proposal_Amnt&lt;Award_Amnt,Award_Amnt,Proposal_Amnt)</f>
        <v>0</v>
      </c>
      <c r="C37" s="212"/>
      <c r="E37" s="399"/>
    </row>
    <row r="38" spans="1:5" x14ac:dyDescent="0.25">
      <c r="A38" s="45" t="s">
        <v>51</v>
      </c>
      <c r="B38" s="217" t="str">
        <f>IF(Proposal_Amnt="","",ORS_Log)</f>
        <v/>
      </c>
      <c r="C38" s="211"/>
      <c r="E38" s="399"/>
    </row>
    <row r="39" spans="1:5" x14ac:dyDescent="0.25">
      <c r="A39" s="45" t="s">
        <v>30</v>
      </c>
      <c r="B39" s="280" t="str">
        <f>IF(Proposal_Amnt="","",Cayuse)</f>
        <v/>
      </c>
      <c r="C39" s="281"/>
      <c r="E39" s="399"/>
    </row>
    <row r="40" spans="1:5" ht="15.75" thickBot="1" x14ac:dyDescent="0.3">
      <c r="A40" s="131" t="s">
        <v>12</v>
      </c>
      <c r="B40" s="221" t="str">
        <f>IF(Proposal_Amnt="","",'Info Sheet'!$D$5)</f>
        <v/>
      </c>
      <c r="C40" s="219"/>
      <c r="E40" s="399"/>
    </row>
    <row r="41" spans="1:5" s="81" customFormat="1" ht="6.75" thickTop="1" thickBot="1" x14ac:dyDescent="0.2">
      <c r="A41" s="205"/>
      <c r="B41" s="215"/>
      <c r="C41" s="206"/>
      <c r="E41" s="399"/>
    </row>
    <row r="42" spans="1:5" ht="16.5" thickTop="1" thickBot="1" x14ac:dyDescent="0.3">
      <c r="A42" s="401" t="str">
        <f>IF('Info Sheet'!$B$29="","","Sub FOP(s)")</f>
        <v/>
      </c>
      <c r="B42" s="402"/>
      <c r="C42" s="403"/>
      <c r="E42" s="399"/>
    </row>
    <row r="43" spans="1:5" ht="15.75" thickTop="1" x14ac:dyDescent="0.25">
      <c r="A43" s="161" t="s">
        <v>53</v>
      </c>
      <c r="B43" s="276" t="str">
        <f>IF(Proposal_Amnt="","",PI_Name_1)</f>
        <v/>
      </c>
      <c r="C43" s="283"/>
      <c r="E43" s="399"/>
    </row>
    <row r="44" spans="1:5" x14ac:dyDescent="0.25">
      <c r="A44" s="45" t="s">
        <v>293</v>
      </c>
      <c r="B44" s="214" t="str">
        <f>IF(Proposal_Amnt="","",SubFOP_1)</f>
        <v/>
      </c>
      <c r="C44" s="208"/>
      <c r="E44" s="399"/>
    </row>
    <row r="45" spans="1:5" ht="15.75" thickBot="1" x14ac:dyDescent="0.3">
      <c r="A45" s="131" t="s">
        <v>50</v>
      </c>
      <c r="B45" s="284">
        <f>IF(Proposal_Amnt="",0,Amount_1)</f>
        <v>0</v>
      </c>
      <c r="C45" s="220"/>
      <c r="E45" s="399"/>
    </row>
    <row r="46" spans="1:5" s="81" customFormat="1" ht="6.75" thickTop="1" thickBot="1" x14ac:dyDescent="0.2">
      <c r="A46" s="205"/>
      <c r="B46" s="215"/>
      <c r="C46" s="206"/>
      <c r="E46" s="399"/>
    </row>
    <row r="47" spans="1:5" ht="15.75" thickTop="1" x14ac:dyDescent="0.25">
      <c r="A47" s="161" t="s">
        <v>53</v>
      </c>
      <c r="B47" s="276" t="str">
        <f>IF(Proposal_Amnt="","",PI_Name_2)</f>
        <v/>
      </c>
      <c r="C47" s="277"/>
      <c r="E47" s="399"/>
    </row>
    <row r="48" spans="1:5" x14ac:dyDescent="0.25">
      <c r="A48" s="45" t="s">
        <v>287</v>
      </c>
      <c r="B48" s="214" t="str">
        <f>IF(Proposal_Amnt="","",SubFOP_2)</f>
        <v/>
      </c>
      <c r="C48" s="208"/>
      <c r="E48" s="399"/>
    </row>
    <row r="49" spans="1:5" ht="15.75" thickBot="1" x14ac:dyDescent="0.3">
      <c r="A49" s="131" t="s">
        <v>50</v>
      </c>
      <c r="B49" s="284">
        <f>IF(Proposal_Amnt="",0,Amount_2)</f>
        <v>0</v>
      </c>
      <c r="C49" s="220"/>
      <c r="E49" s="399"/>
    </row>
    <row r="50" spans="1:5" s="81" customFormat="1" ht="6.75" thickTop="1" thickBot="1" x14ac:dyDescent="0.2">
      <c r="A50" s="205"/>
      <c r="B50" s="215"/>
      <c r="C50" s="206"/>
      <c r="E50" s="399"/>
    </row>
    <row r="51" spans="1:5" ht="15.75" thickTop="1" x14ac:dyDescent="0.25">
      <c r="A51" s="161" t="s">
        <v>53</v>
      </c>
      <c r="B51" s="276" t="str">
        <f>IF(Proposal_Amnt="","",PI_Name_3)</f>
        <v/>
      </c>
      <c r="C51" s="277"/>
      <c r="E51" s="399"/>
    </row>
    <row r="52" spans="1:5" x14ac:dyDescent="0.25">
      <c r="A52" s="45" t="s">
        <v>289</v>
      </c>
      <c r="B52" s="214" t="str">
        <f>IF(Proposal_Amnt="","",SubFOP_3)</f>
        <v/>
      </c>
      <c r="C52" s="208"/>
      <c r="E52" s="399"/>
    </row>
    <row r="53" spans="1:5" ht="15.75" thickBot="1" x14ac:dyDescent="0.3">
      <c r="A53" s="131" t="s">
        <v>50</v>
      </c>
      <c r="B53" s="284">
        <f>IF(Proposal_Amnt="",0,Amount_3)</f>
        <v>0</v>
      </c>
      <c r="C53" s="220"/>
      <c r="E53" s="399"/>
    </row>
    <row r="54" spans="1:5" s="81" customFormat="1" ht="6.75" thickTop="1" thickBot="1" x14ac:dyDescent="0.2">
      <c r="A54" s="205"/>
      <c r="B54" s="215"/>
      <c r="C54" s="206"/>
      <c r="E54" s="399"/>
    </row>
    <row r="55" spans="1:5" ht="16.5" thickTop="1" thickBot="1" x14ac:dyDescent="0.3">
      <c r="A55" s="278" t="s">
        <v>15</v>
      </c>
      <c r="B55" s="285" t="str">
        <f>IF('Info Sheet'!$B$29="","",$B$45+$B$35+$B$49+$B$53)</f>
        <v/>
      </c>
      <c r="C55" s="279"/>
      <c r="E55" s="400"/>
    </row>
    <row r="56" spans="1:5" ht="15.75" thickTop="1" x14ac:dyDescent="0.25">
      <c r="A56" s="194"/>
      <c r="B56" s="194"/>
      <c r="C56" s="194"/>
      <c r="E56" s="194"/>
    </row>
  </sheetData>
  <sheetProtection formatCells="0" formatColumns="0" formatRows="0" insertColumns="0" insertRows="0"/>
  <mergeCells count="9">
    <mergeCell ref="A3:E3"/>
    <mergeCell ref="E5:E28"/>
    <mergeCell ref="E31:E55"/>
    <mergeCell ref="A5:C5"/>
    <mergeCell ref="A6:C6"/>
    <mergeCell ref="A42:C42"/>
    <mergeCell ref="A31:C31"/>
    <mergeCell ref="A32:C32"/>
    <mergeCell ref="A15:C15"/>
  </mergeCells>
  <pageMargins left="0.7" right="0.7" top="0.75" bottom="0.75" header="0.3" footer="0.3"/>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pageSetUpPr fitToPage="1"/>
  </sheetPr>
  <dimension ref="A1:K64"/>
  <sheetViews>
    <sheetView workbookViewId="0">
      <selection activeCell="B9" sqref="B9"/>
    </sheetView>
  </sheetViews>
  <sheetFormatPr defaultRowHeight="15" x14ac:dyDescent="0.25"/>
  <cols>
    <col min="1" max="1" width="26.7109375" style="42" customWidth="1"/>
    <col min="2" max="2" width="41.5703125" style="42" customWidth="1"/>
    <col min="3" max="3" width="21.140625" style="42" customWidth="1"/>
    <col min="4" max="4" width="2.42578125" style="42" customWidth="1"/>
    <col min="5" max="6" width="9.140625" style="42"/>
    <col min="7" max="7" width="26.7109375" style="42" customWidth="1"/>
    <col min="8" max="8" width="55.42578125" style="42" customWidth="1"/>
    <col min="9" max="16384" width="9.140625" style="42"/>
  </cols>
  <sheetData>
    <row r="1" spans="1:11" x14ac:dyDescent="0.25">
      <c r="A1" s="43" t="s">
        <v>52</v>
      </c>
    </row>
    <row r="2" spans="1:11" x14ac:dyDescent="0.25">
      <c r="A2" s="43"/>
      <c r="G2" s="198"/>
    </row>
    <row r="3" spans="1:11" ht="75.75" customHeight="1" x14ac:dyDescent="0.25">
      <c r="A3" s="397" t="s">
        <v>328</v>
      </c>
      <c r="B3" s="397"/>
      <c r="C3" s="397"/>
      <c r="D3" s="397"/>
      <c r="E3" s="397"/>
      <c r="F3" s="44"/>
      <c r="G3" s="44"/>
      <c r="H3" s="44"/>
      <c r="I3" s="44"/>
      <c r="J3" s="44"/>
      <c r="K3" s="44"/>
    </row>
    <row r="4" spans="1:11" ht="15.75" thickBot="1" x14ac:dyDescent="0.3">
      <c r="A4" s="43"/>
    </row>
    <row r="5" spans="1:11" ht="15.75" thickTop="1" x14ac:dyDescent="0.25">
      <c r="A5" s="401" t="s">
        <v>14</v>
      </c>
      <c r="B5" s="402"/>
      <c r="C5" s="403"/>
      <c r="E5" s="398" t="s">
        <v>54</v>
      </c>
    </row>
    <row r="6" spans="1:11" ht="33" customHeight="1" thickBot="1" x14ac:dyDescent="0.3">
      <c r="A6" s="404">
        <f>'Info Sheet'!$B$13</f>
        <v>0</v>
      </c>
      <c r="B6" s="405"/>
      <c r="C6" s="406"/>
      <c r="E6" s="399"/>
    </row>
    <row r="7" spans="1:11" ht="15.75" customHeight="1" thickTop="1" x14ac:dyDescent="0.25">
      <c r="A7" s="45" t="s">
        <v>3</v>
      </c>
      <c r="B7" s="203" t="str">
        <f>IF(Fund_ID="","",CONCATENATE(Fund_ID,"-",PI_Org_Code,"-",Program))</f>
        <v/>
      </c>
      <c r="C7" s="162" t="str">
        <f>IF(Fund_ID=Grant_ID,"",CONCATENATE("Grant ID ",Grant_ID))</f>
        <v/>
      </c>
      <c r="E7" s="399"/>
    </row>
    <row r="8" spans="1:11" x14ac:dyDescent="0.25">
      <c r="A8" s="45" t="s">
        <v>20</v>
      </c>
      <c r="B8" s="326">
        <f>Award_Amount</f>
        <v>0</v>
      </c>
      <c r="C8" s="211"/>
      <c r="E8" s="399"/>
    </row>
    <row r="9" spans="1:11" x14ac:dyDescent="0.25">
      <c r="A9" s="45" t="s">
        <v>308</v>
      </c>
      <c r="B9" s="235">
        <f>Current_Budget_Amount-Amount_1-Amount_2-Amount_3</f>
        <v>0</v>
      </c>
      <c r="C9" s="212"/>
      <c r="E9" s="399"/>
    </row>
    <row r="10" spans="1:11" x14ac:dyDescent="0.25">
      <c r="A10" s="45" t="s">
        <v>309</v>
      </c>
      <c r="B10" s="234">
        <f>'Master Budget'!F12</f>
        <v>0</v>
      </c>
      <c r="C10" s="208"/>
      <c r="E10" s="399"/>
    </row>
    <row r="11" spans="1:11" x14ac:dyDescent="0.25">
      <c r="A11" s="45" t="s">
        <v>45</v>
      </c>
      <c r="B11" s="410">
        <f>IF(Sponsor_Name="",Original_Federal_Sponsor,Sponsor_Name)</f>
        <v>0</v>
      </c>
      <c r="C11" s="411"/>
      <c r="E11" s="399"/>
    </row>
    <row r="12" spans="1:11" x14ac:dyDescent="0.25">
      <c r="A12" s="45" t="s">
        <v>51</v>
      </c>
      <c r="B12" s="232">
        <f>ORS_Log</f>
        <v>0</v>
      </c>
      <c r="C12" s="233"/>
      <c r="E12" s="399"/>
    </row>
    <row r="13" spans="1:11" x14ac:dyDescent="0.25">
      <c r="A13" s="45" t="s">
        <v>30</v>
      </c>
      <c r="B13" s="228">
        <f>Cayuse</f>
        <v>0</v>
      </c>
      <c r="C13" s="229"/>
      <c r="E13" s="399"/>
    </row>
    <row r="14" spans="1:11" ht="15.75" thickBot="1" x14ac:dyDescent="0.3">
      <c r="A14" s="131" t="s">
        <v>12</v>
      </c>
      <c r="B14" s="214">
        <f>'Info Sheet'!$D$5</f>
        <v>0</v>
      </c>
      <c r="C14" s="208"/>
      <c r="E14" s="399"/>
    </row>
    <row r="15" spans="1:11" s="81" customFormat="1" ht="6.75" thickTop="1" thickBot="1" x14ac:dyDescent="0.2">
      <c r="A15" s="205"/>
      <c r="B15" s="215"/>
      <c r="C15" s="206"/>
      <c r="E15" s="399"/>
    </row>
    <row r="16" spans="1:11" ht="16.5" thickTop="1" thickBot="1" x14ac:dyDescent="0.3">
      <c r="A16" s="407" t="str">
        <f>IF(Subs!$B$4="","","Sub FOP(s)")</f>
        <v/>
      </c>
      <c r="B16" s="408"/>
      <c r="C16" s="409"/>
      <c r="E16" s="399"/>
    </row>
    <row r="17" spans="1:5" x14ac:dyDescent="0.25">
      <c r="A17" s="160" t="s">
        <v>53</v>
      </c>
      <c r="B17" s="213" t="str">
        <f>IF(SubFOP_1="","",PI_Name_1)</f>
        <v/>
      </c>
      <c r="C17" s="207"/>
      <c r="E17" s="399"/>
    </row>
    <row r="18" spans="1:5" x14ac:dyDescent="0.25">
      <c r="A18" s="45" t="s">
        <v>293</v>
      </c>
      <c r="B18" s="214" t="str">
        <f>IF(SubFOP_1="","",CONCATENATE(SubFOP_1,"-",PI_Org_1,"-",(LEFT(Program,3))))</f>
        <v/>
      </c>
      <c r="C18" s="208"/>
      <c r="E18" s="399"/>
    </row>
    <row r="19" spans="1:5" x14ac:dyDescent="0.25">
      <c r="A19" s="45" t="s">
        <v>308</v>
      </c>
      <c r="B19" s="236">
        <f>IF(SubFOP_1="",0,Amount_1)</f>
        <v>0</v>
      </c>
      <c r="C19" s="209"/>
      <c r="E19" s="399"/>
    </row>
    <row r="20" spans="1:5" ht="15.75" thickBot="1" x14ac:dyDescent="0.3">
      <c r="A20" s="45" t="s">
        <v>309</v>
      </c>
      <c r="B20" s="234">
        <f>'Sub 1 Budget'!F12</f>
        <v>0</v>
      </c>
      <c r="C20" s="208"/>
      <c r="E20" s="399"/>
    </row>
    <row r="21" spans="1:5" s="81" customFormat="1" ht="6.75" thickTop="1" thickBot="1" x14ac:dyDescent="0.2">
      <c r="A21" s="206"/>
      <c r="B21" s="215"/>
      <c r="C21" s="206"/>
      <c r="E21" s="399"/>
    </row>
    <row r="22" spans="1:5" ht="15.75" thickTop="1" x14ac:dyDescent="0.25">
      <c r="A22" s="45" t="s">
        <v>53</v>
      </c>
      <c r="B22" s="213" t="str">
        <f>IF(SubFOP_2="","",PI_Name_2)</f>
        <v/>
      </c>
      <c r="C22" s="207"/>
      <c r="E22" s="399"/>
    </row>
    <row r="23" spans="1:5" x14ac:dyDescent="0.25">
      <c r="A23" s="45" t="s">
        <v>287</v>
      </c>
      <c r="B23" s="214" t="str">
        <f>IF(SubFOP_2="","",CONCATENATE(SubFOP_2,"-",PI_Org_2,"-",(LEFT(Program,3))))</f>
        <v/>
      </c>
      <c r="C23" s="208"/>
      <c r="E23" s="399"/>
    </row>
    <row r="24" spans="1:5" x14ac:dyDescent="0.25">
      <c r="A24" s="45" t="s">
        <v>308</v>
      </c>
      <c r="B24" s="236">
        <f>IF(SubFOP_2="",0,Amount_2)</f>
        <v>0</v>
      </c>
      <c r="C24" s="209"/>
      <c r="E24" s="399"/>
    </row>
    <row r="25" spans="1:5" ht="15.75" thickBot="1" x14ac:dyDescent="0.3">
      <c r="A25" s="45" t="s">
        <v>309</v>
      </c>
      <c r="B25" s="234">
        <f>'Sub 2 Budget'!F12</f>
        <v>0</v>
      </c>
      <c r="C25" s="208"/>
      <c r="E25" s="399"/>
    </row>
    <row r="26" spans="1:5" s="81" customFormat="1" ht="6.75" thickTop="1" thickBot="1" x14ac:dyDescent="0.2">
      <c r="A26" s="206"/>
      <c r="B26" s="215"/>
      <c r="C26" s="206"/>
      <c r="E26" s="399"/>
    </row>
    <row r="27" spans="1:5" ht="15.75" thickTop="1" x14ac:dyDescent="0.25">
      <c r="A27" s="45" t="s">
        <v>53</v>
      </c>
      <c r="B27" s="213" t="str">
        <f>IF(SubFOP_3="","",PI_Name_3)</f>
        <v/>
      </c>
      <c r="C27" s="207"/>
      <c r="E27" s="399"/>
    </row>
    <row r="28" spans="1:5" x14ac:dyDescent="0.25">
      <c r="A28" s="45" t="s">
        <v>289</v>
      </c>
      <c r="B28" s="214" t="str">
        <f>IF(SubFOP_3="","",CONCATENATE(SubFOP_3,"-",PI_Org_3,"-",(LEFT(Program,3))))</f>
        <v/>
      </c>
      <c r="C28" s="208"/>
      <c r="E28" s="399"/>
    </row>
    <row r="29" spans="1:5" x14ac:dyDescent="0.25">
      <c r="A29" s="45" t="s">
        <v>308</v>
      </c>
      <c r="B29" s="236">
        <f>IF(SubFOP_3="",0,Amount_3)</f>
        <v>0</v>
      </c>
      <c r="C29" s="209"/>
      <c r="E29" s="399"/>
    </row>
    <row r="30" spans="1:5" ht="15.75" thickBot="1" x14ac:dyDescent="0.3">
      <c r="A30" s="45" t="s">
        <v>309</v>
      </c>
      <c r="B30" s="234">
        <f>'Sub 3 Budget'!F12</f>
        <v>0</v>
      </c>
      <c r="C30" s="208"/>
      <c r="E30" s="399"/>
    </row>
    <row r="31" spans="1:5" s="81" customFormat="1" ht="6.75" thickTop="1" thickBot="1" x14ac:dyDescent="0.2">
      <c r="A31" s="206"/>
      <c r="B31" s="215"/>
      <c r="C31" s="206"/>
      <c r="E31" s="399"/>
    </row>
    <row r="32" spans="1:5" ht="16.5" thickTop="1" thickBot="1" x14ac:dyDescent="0.3">
      <c r="A32" s="80" t="s">
        <v>15</v>
      </c>
      <c r="B32" s="237" t="str">
        <f>IF(Subs!$B$4="","",$B$19+$B$9+$B$24+$B$29)</f>
        <v/>
      </c>
      <c r="C32" s="210"/>
      <c r="E32" s="400"/>
    </row>
    <row r="33" spans="1:5" ht="15.75" thickTop="1" x14ac:dyDescent="0.25">
      <c r="A33" s="194"/>
      <c r="B33" s="194"/>
      <c r="C33" s="204"/>
      <c r="E33" s="204"/>
    </row>
    <row r="34" spans="1:5" ht="15.75" thickBot="1" x14ac:dyDescent="0.3"/>
    <row r="35" spans="1:5" ht="15.75" customHeight="1" thickTop="1" x14ac:dyDescent="0.25">
      <c r="A35" s="401" t="str">
        <f>IF('Info Sheet'!$B$29="","","Project Title:")</f>
        <v/>
      </c>
      <c r="B35" s="402"/>
      <c r="C35" s="403"/>
      <c r="E35" s="398" t="s">
        <v>56</v>
      </c>
    </row>
    <row r="36" spans="1:5" ht="33" customHeight="1" thickBot="1" x14ac:dyDescent="0.3">
      <c r="A36" s="404" t="str">
        <f>IF('Info Sheet'!B29="","",'Info Sheet'!$B$13)</f>
        <v/>
      </c>
      <c r="B36" s="405"/>
      <c r="C36" s="406"/>
      <c r="E36" s="399"/>
    </row>
    <row r="37" spans="1:5" ht="15.75" thickTop="1" x14ac:dyDescent="0.25">
      <c r="A37" s="161" t="s">
        <v>3</v>
      </c>
      <c r="B37" s="203" t="str">
        <f>IF(Proposal_Amnt="","",CONCATENATE(Fund_ID,PI_Org_Code,Program))</f>
        <v/>
      </c>
      <c r="C37" s="162" t="str">
        <f>IF(Proposal_Amnt="","",IF(Fund_ID=Grant_ID,"",CONCATENATE("Grant ID ",Grant_ID)))</f>
        <v/>
      </c>
      <c r="E37" s="399"/>
    </row>
    <row r="38" spans="1:5" x14ac:dyDescent="0.25">
      <c r="A38" s="45" t="s">
        <v>20</v>
      </c>
      <c r="B38" s="217" t="str">
        <f>IF(Proposal_Amnt="","",B8)</f>
        <v/>
      </c>
      <c r="C38" s="211"/>
      <c r="E38" s="399"/>
    </row>
    <row r="39" spans="1:5" x14ac:dyDescent="0.25">
      <c r="A39" s="45" t="s">
        <v>308</v>
      </c>
      <c r="B39" s="235">
        <f>IF(Proposal_Amnt="",0,Current_Obligated_Amount-Amount_1-Amount_2-Amount_3)</f>
        <v>0</v>
      </c>
      <c r="C39" s="212"/>
      <c r="E39" s="399"/>
    </row>
    <row r="40" spans="1:5" x14ac:dyDescent="0.25">
      <c r="A40" s="45" t="s">
        <v>309</v>
      </c>
      <c r="B40" s="234">
        <f>IF(Proposal_Amnt="",0,'Master Budget'!#REF!)</f>
        <v>0</v>
      </c>
      <c r="C40" s="233"/>
      <c r="E40" s="399"/>
    </row>
    <row r="41" spans="1:5" x14ac:dyDescent="0.25">
      <c r="A41" s="45" t="s">
        <v>45</v>
      </c>
      <c r="B41" s="410" t="str">
        <f>IF(Proposal_Amnt="","",Sponsor_Name)</f>
        <v/>
      </c>
      <c r="C41" s="411"/>
      <c r="E41" s="399"/>
    </row>
    <row r="42" spans="1:5" x14ac:dyDescent="0.25">
      <c r="A42" s="45" t="s">
        <v>55</v>
      </c>
      <c r="B42" s="290">
        <f>IF(Proposal_Amnt&lt;Award_Amnt,Award_Amnt,Proposal_Amnt)</f>
        <v>0</v>
      </c>
      <c r="C42" s="233"/>
      <c r="E42" s="399"/>
    </row>
    <row r="43" spans="1:5" x14ac:dyDescent="0.25">
      <c r="A43" s="45" t="s">
        <v>51</v>
      </c>
      <c r="B43" s="228" t="str">
        <f>IF(Proposal_Amnt="","",ORS_Log)</f>
        <v/>
      </c>
      <c r="C43" s="229"/>
      <c r="E43" s="399"/>
    </row>
    <row r="44" spans="1:5" x14ac:dyDescent="0.25">
      <c r="A44" s="45" t="s">
        <v>30</v>
      </c>
      <c r="B44" s="214" t="str">
        <f>IF(Proposal_Amnt="","",Cayuse)</f>
        <v/>
      </c>
      <c r="C44" s="208"/>
      <c r="E44" s="399"/>
    </row>
    <row r="45" spans="1:5" ht="15.75" thickBot="1" x14ac:dyDescent="0.3">
      <c r="A45" s="131" t="s">
        <v>12</v>
      </c>
      <c r="B45" s="230" t="str">
        <f>IF(Proposal_Amnt="","",'Info Sheet'!$D$5)</f>
        <v/>
      </c>
      <c r="C45" s="231"/>
      <c r="E45" s="399"/>
    </row>
    <row r="46" spans="1:5" s="81" customFormat="1" ht="6.75" thickTop="1" thickBot="1" x14ac:dyDescent="0.2">
      <c r="A46" s="205"/>
      <c r="B46" s="215"/>
      <c r="C46" s="206"/>
      <c r="E46" s="399"/>
    </row>
    <row r="47" spans="1:5" ht="16.5" thickTop="1" thickBot="1" x14ac:dyDescent="0.3">
      <c r="A47" s="407" t="str">
        <f>IF(Subs!$B$4="","","Sub FOP(s)")</f>
        <v/>
      </c>
      <c r="B47" s="408"/>
      <c r="C47" s="409"/>
      <c r="E47" s="399"/>
    </row>
    <row r="48" spans="1:5" x14ac:dyDescent="0.25">
      <c r="A48" s="160" t="s">
        <v>53</v>
      </c>
      <c r="B48" s="213" t="str">
        <f>IF(Proposal_Amnt="","",PI_Name_1)</f>
        <v/>
      </c>
      <c r="C48" s="207"/>
      <c r="E48" s="399"/>
    </row>
    <row r="49" spans="1:5" x14ac:dyDescent="0.25">
      <c r="A49" s="45" t="s">
        <v>293</v>
      </c>
      <c r="B49" s="214" t="str">
        <f>IF(Proposal_Amnt="","",SubFOP_1)</f>
        <v/>
      </c>
      <c r="C49" s="208"/>
      <c r="E49" s="399"/>
    </row>
    <row r="50" spans="1:5" x14ac:dyDescent="0.25">
      <c r="A50" s="45" t="s">
        <v>308</v>
      </c>
      <c r="B50" s="236">
        <f>IF(Proposal_Amnt="",0,Amount_1)</f>
        <v>0</v>
      </c>
      <c r="C50" s="209"/>
      <c r="E50" s="399"/>
    </row>
    <row r="51" spans="1:5" ht="15.75" thickBot="1" x14ac:dyDescent="0.3">
      <c r="A51" s="131" t="s">
        <v>309</v>
      </c>
      <c r="B51" s="282">
        <f>IF(Proposal_Amnt="",0,'Sub 1 Budget'!#REF!)</f>
        <v>0</v>
      </c>
      <c r="C51" s="219"/>
      <c r="E51" s="399"/>
    </row>
    <row r="52" spans="1:5" s="81" customFormat="1" ht="6.75" thickTop="1" thickBot="1" x14ac:dyDescent="0.2">
      <c r="A52" s="275"/>
      <c r="B52" s="215"/>
      <c r="C52" s="206"/>
      <c r="E52" s="399"/>
    </row>
    <row r="53" spans="1:5" ht="15.75" thickTop="1" x14ac:dyDescent="0.25">
      <c r="A53" s="161" t="s">
        <v>53</v>
      </c>
      <c r="B53" s="276" t="str">
        <f>IF(Proposal_Amnt="","",PI_Name_2)</f>
        <v/>
      </c>
      <c r="C53" s="277"/>
      <c r="E53" s="399"/>
    </row>
    <row r="54" spans="1:5" x14ac:dyDescent="0.25">
      <c r="A54" s="45" t="s">
        <v>287</v>
      </c>
      <c r="B54" s="214" t="str">
        <f>IF(Proposal_Amnt="","",SubFOP_2)</f>
        <v/>
      </c>
      <c r="C54" s="208"/>
      <c r="E54" s="399"/>
    </row>
    <row r="55" spans="1:5" x14ac:dyDescent="0.25">
      <c r="A55" s="45" t="s">
        <v>308</v>
      </c>
      <c r="B55" s="236">
        <f>IF(Proposal_Amnt="",0,Amount_2)</f>
        <v>0</v>
      </c>
      <c r="C55" s="209"/>
      <c r="E55" s="399"/>
    </row>
    <row r="56" spans="1:5" ht="15.75" thickBot="1" x14ac:dyDescent="0.3">
      <c r="A56" s="131" t="s">
        <v>309</v>
      </c>
      <c r="B56" s="282">
        <f>IF(Proposal_Amnt="",0,'Sub 2 Budget'!#REF!)</f>
        <v>0</v>
      </c>
      <c r="C56" s="219"/>
      <c r="E56" s="399"/>
    </row>
    <row r="57" spans="1:5" s="81" customFormat="1" ht="6.75" thickTop="1" thickBot="1" x14ac:dyDescent="0.2">
      <c r="A57" s="275"/>
      <c r="B57" s="215"/>
      <c r="C57" s="206"/>
      <c r="E57" s="399"/>
    </row>
    <row r="58" spans="1:5" ht="15.75" thickTop="1" x14ac:dyDescent="0.25">
      <c r="A58" s="161" t="s">
        <v>53</v>
      </c>
      <c r="B58" s="276" t="str">
        <f>IF(Proposal_Amnt="","",PI_Name_3)</f>
        <v/>
      </c>
      <c r="C58" s="277"/>
      <c r="E58" s="399"/>
    </row>
    <row r="59" spans="1:5" x14ac:dyDescent="0.25">
      <c r="A59" s="45" t="s">
        <v>289</v>
      </c>
      <c r="B59" s="214" t="str">
        <f>IF(Proposal_Amnt="","",SubFOP_3)</f>
        <v/>
      </c>
      <c r="C59" s="208"/>
      <c r="E59" s="399"/>
    </row>
    <row r="60" spans="1:5" x14ac:dyDescent="0.25">
      <c r="A60" s="45" t="s">
        <v>308</v>
      </c>
      <c r="B60" s="236">
        <f>IF(Proposal_Amnt="",0,Amount_3)</f>
        <v>0</v>
      </c>
      <c r="C60" s="209"/>
      <c r="E60" s="399"/>
    </row>
    <row r="61" spans="1:5" ht="15.75" thickBot="1" x14ac:dyDescent="0.3">
      <c r="A61" s="131" t="s">
        <v>309</v>
      </c>
      <c r="B61" s="282">
        <f>IF(Proposal_Amnt="",0,'Sub 3 Budget'!#REF!)</f>
        <v>0</v>
      </c>
      <c r="C61" s="219"/>
      <c r="E61" s="399"/>
    </row>
    <row r="62" spans="1:5" s="81" customFormat="1" ht="6.75" thickTop="1" thickBot="1" x14ac:dyDescent="0.2">
      <c r="A62" s="205"/>
      <c r="B62" s="215"/>
      <c r="C62" s="206"/>
      <c r="E62" s="399"/>
    </row>
    <row r="63" spans="1:5" ht="16.5" thickTop="1" thickBot="1" x14ac:dyDescent="0.3">
      <c r="A63" s="80" t="s">
        <v>15</v>
      </c>
      <c r="B63" s="216" t="str">
        <f>IF('Info Sheet'!$B$29="","",$B$50+$B$39+$B$55+$B$60)</f>
        <v/>
      </c>
      <c r="C63" s="210"/>
      <c r="E63" s="400"/>
    </row>
    <row r="64" spans="1:5" ht="15.75" thickTop="1" x14ac:dyDescent="0.25">
      <c r="A64" s="194"/>
      <c r="B64" s="194"/>
      <c r="C64" s="204"/>
      <c r="E64" s="204"/>
    </row>
  </sheetData>
  <sheetProtection formatCells="0" formatColumns="0" formatRows="0" insertColumns="0" insertRows="0"/>
  <mergeCells count="11">
    <mergeCell ref="E35:E63"/>
    <mergeCell ref="A16:C16"/>
    <mergeCell ref="A47:C47"/>
    <mergeCell ref="A3:E3"/>
    <mergeCell ref="A5:C5"/>
    <mergeCell ref="E5:E32"/>
    <mergeCell ref="A6:C6"/>
    <mergeCell ref="A35:C35"/>
    <mergeCell ref="A36:C36"/>
    <mergeCell ref="B11:C11"/>
    <mergeCell ref="B41:C41"/>
  </mergeCells>
  <pageMargins left="0.7" right="0.7" top="0.75" bottom="0.75" header="0.3" footer="0.3"/>
  <pageSetup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499984740745262"/>
    <pageSetUpPr fitToPage="1"/>
  </sheetPr>
  <dimension ref="A1:R52"/>
  <sheetViews>
    <sheetView zoomScale="85" zoomScaleNormal="85" workbookViewId="0">
      <selection activeCell="A15" sqref="A15:G20"/>
    </sheetView>
  </sheetViews>
  <sheetFormatPr defaultRowHeight="15" x14ac:dyDescent="0.25"/>
  <cols>
    <col min="1" max="1" width="9.7109375" customWidth="1"/>
    <col min="2" max="4" width="13.85546875" customWidth="1"/>
    <col min="5" max="7" width="20.7109375" customWidth="1"/>
    <col min="9" max="9" width="14.28515625" customWidth="1"/>
    <col min="10" max="11" width="21.7109375" customWidth="1"/>
  </cols>
  <sheetData>
    <row r="1" spans="1:18" x14ac:dyDescent="0.25">
      <c r="B1" s="41"/>
      <c r="C1" s="434"/>
      <c r="D1" s="434"/>
      <c r="E1" s="434"/>
      <c r="F1" s="82"/>
      <c r="G1" s="83"/>
    </row>
    <row r="2" spans="1:18" x14ac:dyDescent="0.25">
      <c r="A2" s="84"/>
      <c r="B2" s="435" t="s">
        <v>80</v>
      </c>
      <c r="C2" s="435"/>
      <c r="D2" s="435"/>
      <c r="E2" s="435"/>
      <c r="F2" s="85"/>
      <c r="G2" s="86"/>
    </row>
    <row r="3" spans="1:18" ht="15.75" thickBot="1" x14ac:dyDescent="0.3">
      <c r="A3" s="87"/>
      <c r="B3" s="435"/>
      <c r="C3" s="435"/>
      <c r="D3" s="435"/>
      <c r="E3" s="435"/>
      <c r="F3" s="88"/>
      <c r="G3" s="89"/>
    </row>
    <row r="4" spans="1:18" ht="23.25" customHeight="1" thickBot="1" x14ac:dyDescent="0.3">
      <c r="A4" s="90"/>
      <c r="B4" s="435"/>
      <c r="C4" s="435"/>
      <c r="D4" s="435"/>
      <c r="E4" s="435"/>
      <c r="F4" s="94" t="s">
        <v>81</v>
      </c>
      <c r="G4" s="91"/>
      <c r="J4" s="190"/>
      <c r="K4" s="190"/>
      <c r="L4" s="190"/>
      <c r="M4" s="190"/>
      <c r="N4" s="190"/>
      <c r="O4" s="190"/>
      <c r="P4" s="190"/>
      <c r="Q4" s="190"/>
      <c r="R4" s="190"/>
    </row>
    <row r="5" spans="1:18" ht="23.25" customHeight="1" thickBot="1" x14ac:dyDescent="0.3">
      <c r="A5" s="90"/>
      <c r="B5" s="92"/>
      <c r="C5" s="92"/>
      <c r="D5" s="92"/>
      <c r="E5" s="93"/>
      <c r="F5" s="94" t="s">
        <v>60</v>
      </c>
      <c r="G5" s="201"/>
      <c r="J5" s="190"/>
      <c r="K5" s="190"/>
      <c r="L5" s="190"/>
      <c r="M5" s="190"/>
      <c r="N5" s="190"/>
      <c r="O5" s="190"/>
      <c r="P5" s="190"/>
      <c r="Q5" s="190"/>
      <c r="R5" s="190"/>
    </row>
    <row r="6" spans="1:18" ht="23.25" customHeight="1" thickBot="1" x14ac:dyDescent="0.3">
      <c r="A6" s="95" t="s">
        <v>82</v>
      </c>
      <c r="B6" s="95">
        <f>ORS_Log</f>
        <v>0</v>
      </c>
      <c r="C6" s="159" t="s">
        <v>282</v>
      </c>
      <c r="D6" s="95">
        <f>Grant_ID</f>
        <v>0</v>
      </c>
      <c r="E6" s="88"/>
      <c r="F6" s="88"/>
      <c r="G6" s="96"/>
      <c r="J6" s="190"/>
      <c r="K6" s="190"/>
      <c r="L6" s="190"/>
      <c r="M6" s="190"/>
      <c r="N6" s="190"/>
      <c r="O6" s="190"/>
      <c r="P6" s="190"/>
      <c r="Q6" s="190"/>
      <c r="R6" s="190"/>
    </row>
    <row r="7" spans="1:18" ht="25.5" customHeight="1" thickBot="1" x14ac:dyDescent="0.3">
      <c r="A7" s="97" t="s">
        <v>83</v>
      </c>
      <c r="B7" s="436" t="s">
        <v>280</v>
      </c>
      <c r="C7" s="437"/>
      <c r="D7" s="437"/>
      <c r="E7" s="438"/>
      <c r="F7" s="439" t="str">
        <f>CONCATENATE(Fund_ID,"-",PI_Org_Code,"-",Program)</f>
        <v>--</v>
      </c>
      <c r="G7" s="440"/>
      <c r="J7" s="190"/>
      <c r="K7" s="190"/>
      <c r="L7" s="190"/>
      <c r="M7" s="190"/>
      <c r="N7" s="190"/>
      <c r="O7" s="190"/>
      <c r="P7" s="190"/>
      <c r="Q7" s="190"/>
      <c r="R7" s="190"/>
    </row>
    <row r="8" spans="1:18" ht="9" customHeight="1" thickBot="1" x14ac:dyDescent="0.3">
      <c r="A8" s="100"/>
      <c r="B8" s="101"/>
      <c r="C8" s="101"/>
      <c r="D8" s="101"/>
      <c r="E8" s="101"/>
      <c r="F8" s="101"/>
      <c r="G8" s="102"/>
      <c r="J8" s="190"/>
      <c r="K8" s="190"/>
      <c r="L8" s="190"/>
      <c r="M8" s="190"/>
      <c r="N8" s="190"/>
      <c r="O8" s="190"/>
      <c r="P8" s="190"/>
      <c r="Q8" s="190"/>
      <c r="R8" s="190"/>
    </row>
    <row r="9" spans="1:18" ht="32.25" customHeight="1" thickBot="1" x14ac:dyDescent="0.3">
      <c r="A9" s="132" t="s">
        <v>84</v>
      </c>
      <c r="B9" s="441">
        <f>'Info Sheet'!B13:D13</f>
        <v>0</v>
      </c>
      <c r="C9" s="442"/>
      <c r="D9" s="442"/>
      <c r="E9" s="442"/>
      <c r="F9" s="442"/>
      <c r="G9" s="443"/>
      <c r="J9" s="190"/>
      <c r="K9" s="190"/>
      <c r="L9" s="190"/>
      <c r="M9" s="190"/>
      <c r="N9" s="190"/>
      <c r="O9" s="190"/>
      <c r="P9" s="190"/>
      <c r="Q9" s="190"/>
      <c r="R9" s="190"/>
    </row>
    <row r="10" spans="1:18" ht="9" customHeight="1" thickBot="1" x14ac:dyDescent="0.3">
      <c r="A10" s="100"/>
      <c r="B10" s="101"/>
      <c r="C10" s="101"/>
      <c r="D10" s="101"/>
      <c r="E10" s="101"/>
      <c r="F10" s="101"/>
      <c r="G10" s="102"/>
      <c r="J10" s="190"/>
      <c r="K10" s="190"/>
      <c r="L10" s="190"/>
      <c r="M10" s="190"/>
      <c r="N10" s="190"/>
      <c r="O10" s="190"/>
      <c r="P10" s="190"/>
      <c r="Q10" s="190"/>
      <c r="R10" s="190"/>
    </row>
    <row r="11" spans="1:18" ht="30.75" thickBot="1" x14ac:dyDescent="0.3">
      <c r="A11" s="133" t="s">
        <v>85</v>
      </c>
      <c r="B11" s="444" t="s">
        <v>86</v>
      </c>
      <c r="C11" s="444"/>
      <c r="D11" s="444"/>
      <c r="E11" s="134" t="s">
        <v>87</v>
      </c>
      <c r="F11" s="134" t="s">
        <v>88</v>
      </c>
      <c r="G11" s="135" t="s">
        <v>89</v>
      </c>
      <c r="J11" s="190"/>
      <c r="K11" s="190"/>
      <c r="L11" s="190"/>
      <c r="M11" s="190"/>
      <c r="N11" s="190"/>
      <c r="O11" s="190"/>
      <c r="P11" s="190"/>
      <c r="Q11" s="190"/>
      <c r="R11" s="190"/>
    </row>
    <row r="12" spans="1:18" ht="15.75" thickBot="1" x14ac:dyDescent="0.3">
      <c r="A12" s="98"/>
      <c r="B12" s="445"/>
      <c r="C12" s="446"/>
      <c r="D12" s="447"/>
      <c r="E12" s="99"/>
      <c r="F12" s="196"/>
      <c r="G12" s="99"/>
      <c r="J12" s="190"/>
      <c r="K12" s="190"/>
      <c r="L12" s="190"/>
      <c r="M12" s="190"/>
      <c r="N12" s="190"/>
      <c r="O12" s="190"/>
      <c r="P12" s="190"/>
      <c r="Q12" s="190"/>
      <c r="R12" s="190"/>
    </row>
    <row r="13" spans="1:18" ht="9.75" customHeight="1" thickBot="1" x14ac:dyDescent="0.3">
      <c r="A13" s="100"/>
      <c r="B13" s="101"/>
      <c r="C13" s="101"/>
      <c r="D13" s="101"/>
      <c r="E13" s="101"/>
      <c r="F13" s="101"/>
      <c r="G13" s="102"/>
      <c r="J13" s="190"/>
      <c r="K13" s="190"/>
      <c r="L13" s="190"/>
      <c r="M13" s="190"/>
      <c r="N13" s="190"/>
      <c r="O13" s="190"/>
      <c r="P13" s="190"/>
      <c r="Q13" s="190"/>
      <c r="R13" s="190"/>
    </row>
    <row r="14" spans="1:18" ht="30.75" thickBot="1" x14ac:dyDescent="0.3">
      <c r="A14" s="133" t="s">
        <v>85</v>
      </c>
      <c r="B14" s="448" t="s">
        <v>86</v>
      </c>
      <c r="C14" s="448"/>
      <c r="D14" s="448"/>
      <c r="E14" s="136" t="str">
        <f>E11</f>
        <v>Original/Current Budget</v>
      </c>
      <c r="F14" s="133" t="s">
        <v>88</v>
      </c>
      <c r="G14" s="137" t="s">
        <v>89</v>
      </c>
      <c r="J14" s="190"/>
      <c r="K14" s="190"/>
      <c r="L14" s="190"/>
      <c r="M14" s="190"/>
      <c r="N14" s="190"/>
      <c r="O14" s="190"/>
      <c r="P14" s="190"/>
      <c r="Q14" s="190"/>
      <c r="R14" s="190"/>
    </row>
    <row r="15" spans="1:18" ht="15.75" thickBot="1" x14ac:dyDescent="0.3">
      <c r="A15" s="139"/>
      <c r="B15" s="449"/>
      <c r="C15" s="450"/>
      <c r="D15" s="451"/>
      <c r="E15" s="104"/>
      <c r="F15" s="128"/>
      <c r="G15" s="128"/>
      <c r="J15" s="432" t="s">
        <v>284</v>
      </c>
      <c r="K15" s="433"/>
      <c r="L15" s="190"/>
      <c r="M15" s="190"/>
      <c r="N15" s="190"/>
      <c r="O15" s="190"/>
      <c r="P15" s="190"/>
      <c r="Q15" s="190"/>
      <c r="R15" s="190"/>
    </row>
    <row r="16" spans="1:18" x14ac:dyDescent="0.25">
      <c r="A16" s="189"/>
      <c r="B16" s="424"/>
      <c r="C16" s="425"/>
      <c r="D16" s="426"/>
      <c r="E16" s="184"/>
      <c r="F16" s="184"/>
      <c r="G16" s="128"/>
      <c r="J16" s="151" t="s">
        <v>285</v>
      </c>
      <c r="K16" s="197">
        <f>E12</f>
        <v>0</v>
      </c>
      <c r="L16" s="190"/>
      <c r="M16" s="190"/>
      <c r="N16" s="190"/>
      <c r="O16" s="190"/>
      <c r="P16" s="190"/>
      <c r="Q16" s="190"/>
      <c r="R16" s="190"/>
    </row>
    <row r="17" spans="1:18" ht="15.75" thickBot="1" x14ac:dyDescent="0.3">
      <c r="A17" s="181"/>
      <c r="B17" s="424"/>
      <c r="C17" s="425"/>
      <c r="D17" s="426"/>
      <c r="E17" s="183"/>
      <c r="F17" s="184"/>
      <c r="G17" s="128"/>
      <c r="J17" s="149" t="s">
        <v>98</v>
      </c>
      <c r="K17" s="187"/>
      <c r="L17" s="190"/>
      <c r="M17" s="190"/>
      <c r="N17" s="190"/>
      <c r="O17" s="190"/>
      <c r="P17" s="190"/>
      <c r="Q17" s="190"/>
      <c r="R17" s="190"/>
    </row>
    <row r="18" spans="1:18" x14ac:dyDescent="0.25">
      <c r="A18" s="181"/>
      <c r="B18" s="424"/>
      <c r="C18" s="425"/>
      <c r="D18" s="426"/>
      <c r="E18" s="183"/>
      <c r="F18" s="184"/>
      <c r="G18" s="128"/>
      <c r="J18" s="151" t="s">
        <v>100</v>
      </c>
      <c r="K18" s="152">
        <f>(K16-K17)</f>
        <v>0</v>
      </c>
      <c r="L18" s="190"/>
      <c r="M18" s="190"/>
      <c r="N18" s="190"/>
      <c r="O18" s="190"/>
      <c r="P18" s="190"/>
      <c r="Q18" s="190"/>
      <c r="R18" s="190"/>
    </row>
    <row r="19" spans="1:18" ht="15.75" thickBot="1" x14ac:dyDescent="0.3">
      <c r="A19" s="181"/>
      <c r="B19" s="424"/>
      <c r="C19" s="425"/>
      <c r="D19" s="426"/>
      <c r="E19" s="183"/>
      <c r="F19" s="184"/>
      <c r="G19" s="128"/>
      <c r="J19" s="149" t="s">
        <v>103</v>
      </c>
      <c r="K19" s="153">
        <f>D39</f>
        <v>0</v>
      </c>
      <c r="L19" s="190"/>
      <c r="M19" s="190"/>
      <c r="N19" s="190"/>
      <c r="O19" s="190"/>
      <c r="P19" s="190"/>
      <c r="Q19" s="190"/>
      <c r="R19" s="190"/>
    </row>
    <row r="20" spans="1:18" x14ac:dyDescent="0.25">
      <c r="A20" s="181"/>
      <c r="B20" s="424"/>
      <c r="C20" s="425"/>
      <c r="D20" s="426"/>
      <c r="E20" s="191"/>
      <c r="F20" s="184"/>
      <c r="G20" s="128"/>
      <c r="J20" s="151" t="s">
        <v>106</v>
      </c>
      <c r="K20" s="152">
        <f>(K18/(1+K19))</f>
        <v>0</v>
      </c>
      <c r="L20" s="190"/>
      <c r="M20" s="190"/>
      <c r="N20" s="190"/>
      <c r="O20" s="190"/>
      <c r="P20" s="190"/>
      <c r="Q20" s="190"/>
      <c r="R20" s="190"/>
    </row>
    <row r="21" spans="1:18" ht="15.75" thickBot="1" x14ac:dyDescent="0.3">
      <c r="A21" s="181"/>
      <c r="B21" s="424" t="str">
        <f>IF(A21="","",VLOOKUP(A21,Obj!A$2:B$74,2,FALSE))</f>
        <v/>
      </c>
      <c r="C21" s="425"/>
      <c r="D21" s="426"/>
      <c r="E21" s="191"/>
      <c r="F21" s="287"/>
      <c r="G21" s="128" t="str">
        <f t="shared" ref="G16:G37" si="0">IF(A21&lt;&gt;"",E21+F21,"")</f>
        <v/>
      </c>
      <c r="J21" s="149" t="s">
        <v>109</v>
      </c>
      <c r="K21" s="150">
        <f>(K18-K20)</f>
        <v>0</v>
      </c>
      <c r="L21" s="190"/>
      <c r="M21" s="190"/>
      <c r="N21" s="190"/>
      <c r="O21" s="190"/>
      <c r="P21" s="190"/>
      <c r="Q21" s="190"/>
      <c r="R21" s="190"/>
    </row>
    <row r="22" spans="1:18" ht="15.75" thickBot="1" x14ac:dyDescent="0.3">
      <c r="A22" s="181"/>
      <c r="B22" s="424" t="str">
        <f>IF(A22="","",VLOOKUP(A22,Obj!A$2:B$74,2,FALSE))</f>
        <v/>
      </c>
      <c r="C22" s="425"/>
      <c r="D22" s="426"/>
      <c r="E22" s="191"/>
      <c r="F22" s="287"/>
      <c r="G22" s="128" t="str">
        <f t="shared" si="0"/>
        <v/>
      </c>
      <c r="L22" s="190"/>
      <c r="M22" s="190"/>
      <c r="N22" s="190"/>
      <c r="O22" s="190"/>
      <c r="P22" s="190"/>
      <c r="Q22" s="190"/>
      <c r="R22" s="190"/>
    </row>
    <row r="23" spans="1:18" ht="15.75" thickBot="1" x14ac:dyDescent="0.3">
      <c r="A23" s="181"/>
      <c r="B23" s="424" t="str">
        <f>IF(A23="","",VLOOKUP(A23,Obj!A$2:B$74,2,FALSE))</f>
        <v/>
      </c>
      <c r="C23" s="425"/>
      <c r="D23" s="426"/>
      <c r="E23" s="191"/>
      <c r="F23" s="287"/>
      <c r="G23" s="128" t="str">
        <f t="shared" si="0"/>
        <v/>
      </c>
      <c r="J23" s="430" t="s">
        <v>283</v>
      </c>
      <c r="K23" s="431"/>
      <c r="L23" s="190"/>
      <c r="M23" s="190"/>
      <c r="N23" s="190"/>
      <c r="O23" s="190"/>
      <c r="P23" s="190"/>
      <c r="Q23" s="190"/>
      <c r="R23" s="190"/>
    </row>
    <row r="24" spans="1:18" x14ac:dyDescent="0.25">
      <c r="A24" s="181"/>
      <c r="B24" s="424" t="str">
        <f>IF(A24="","",VLOOKUP(A24,Obj!A$2:B$74,2,FALSE))</f>
        <v/>
      </c>
      <c r="C24" s="425"/>
      <c r="D24" s="426"/>
      <c r="E24" s="191"/>
      <c r="F24" s="287"/>
      <c r="G24" s="128" t="str">
        <f t="shared" si="0"/>
        <v/>
      </c>
      <c r="J24" s="156" t="s">
        <v>124</v>
      </c>
      <c r="K24" s="324">
        <f>F12</f>
        <v>0</v>
      </c>
      <c r="L24" s="190"/>
      <c r="M24" s="190"/>
      <c r="N24" s="190"/>
      <c r="O24" s="190"/>
      <c r="P24" s="190"/>
      <c r="Q24" s="190"/>
      <c r="R24" s="190"/>
    </row>
    <row r="25" spans="1:18" ht="15.75" thickBot="1" x14ac:dyDescent="0.3">
      <c r="A25" s="181"/>
      <c r="B25" s="424" t="str">
        <f>IF(A25="","",VLOOKUP(A25,Obj!A$2:B$74,2,FALSE))</f>
        <v/>
      </c>
      <c r="C25" s="425"/>
      <c r="D25" s="426"/>
      <c r="E25" s="191"/>
      <c r="F25" s="287"/>
      <c r="G25" s="128" t="str">
        <f t="shared" si="0"/>
        <v/>
      </c>
      <c r="J25" s="154" t="s">
        <v>98</v>
      </c>
      <c r="K25" s="188"/>
      <c r="L25" s="190"/>
      <c r="M25" s="190"/>
      <c r="N25" s="190"/>
      <c r="O25" s="190"/>
      <c r="P25" s="190"/>
      <c r="Q25" s="190"/>
      <c r="R25" s="190"/>
    </row>
    <row r="26" spans="1:18" x14ac:dyDescent="0.25">
      <c r="A26" s="181"/>
      <c r="B26" s="424" t="str">
        <f>IF(A26="","",VLOOKUP(A26,Obj!A$2:B$74,2,FALSE))</f>
        <v/>
      </c>
      <c r="C26" s="425"/>
      <c r="D26" s="426"/>
      <c r="E26" s="191"/>
      <c r="F26" s="287"/>
      <c r="G26" s="128" t="str">
        <f t="shared" si="0"/>
        <v/>
      </c>
      <c r="J26" s="156" t="s">
        <v>100</v>
      </c>
      <c r="K26" s="157">
        <f>K24-K25</f>
        <v>0</v>
      </c>
      <c r="L26" s="190"/>
      <c r="M26" s="190"/>
      <c r="N26" s="190"/>
      <c r="O26" s="190"/>
      <c r="P26" s="190"/>
      <c r="Q26" s="190"/>
      <c r="R26" s="190"/>
    </row>
    <row r="27" spans="1:18" ht="15.75" thickBot="1" x14ac:dyDescent="0.3">
      <c r="A27" s="181"/>
      <c r="B27" s="424" t="str">
        <f>IF(A27="","",VLOOKUP(A27,Obj!A$2:B$74,2,FALSE))</f>
        <v/>
      </c>
      <c r="C27" s="425"/>
      <c r="D27" s="426"/>
      <c r="E27" s="191"/>
      <c r="F27" s="287"/>
      <c r="G27" s="128" t="str">
        <f t="shared" si="0"/>
        <v/>
      </c>
      <c r="J27" s="154" t="s">
        <v>103</v>
      </c>
      <c r="K27" s="158">
        <f>D39</f>
        <v>0</v>
      </c>
      <c r="L27" s="190"/>
      <c r="M27" s="190"/>
      <c r="N27" s="190"/>
      <c r="O27" s="190"/>
      <c r="P27" s="190"/>
      <c r="Q27" s="190"/>
      <c r="R27" s="190"/>
    </row>
    <row r="28" spans="1:18" x14ac:dyDescent="0.25">
      <c r="A28" s="181"/>
      <c r="B28" s="424" t="str">
        <f>IF(A28="","",VLOOKUP(A28,Obj!A$2:B$74,2,FALSE))</f>
        <v/>
      </c>
      <c r="C28" s="425"/>
      <c r="D28" s="426"/>
      <c r="E28" s="191"/>
      <c r="F28" s="287"/>
      <c r="G28" s="128" t="str">
        <f t="shared" si="0"/>
        <v/>
      </c>
      <c r="J28" s="156" t="s">
        <v>106</v>
      </c>
      <c r="K28" s="157">
        <f>(K26/(1+K27))</f>
        <v>0</v>
      </c>
      <c r="L28" s="190"/>
      <c r="M28" s="190"/>
      <c r="N28" s="190"/>
      <c r="O28" s="190"/>
      <c r="P28" s="190"/>
      <c r="Q28" s="190"/>
      <c r="R28" s="190"/>
    </row>
    <row r="29" spans="1:18" ht="15.75" thickBot="1" x14ac:dyDescent="0.3">
      <c r="A29" s="181"/>
      <c r="B29" s="424" t="str">
        <f>IF(A29="","",VLOOKUP(A29,Obj!A$2:B$74,2,FALSE))</f>
        <v/>
      </c>
      <c r="C29" s="425"/>
      <c r="D29" s="426"/>
      <c r="E29" s="191"/>
      <c r="F29" s="184"/>
      <c r="G29" s="128" t="str">
        <f t="shared" si="0"/>
        <v/>
      </c>
      <c r="J29" s="154" t="s">
        <v>109</v>
      </c>
      <c r="K29" s="155">
        <f>(K26-K28)</f>
        <v>0</v>
      </c>
      <c r="L29" s="190"/>
      <c r="M29" s="190"/>
      <c r="N29" s="190"/>
      <c r="O29" s="190"/>
      <c r="P29" s="190"/>
      <c r="Q29" s="190"/>
      <c r="R29" s="190"/>
    </row>
    <row r="30" spans="1:18" ht="15.75" thickBot="1" x14ac:dyDescent="0.3">
      <c r="A30" s="181"/>
      <c r="B30" s="424" t="str">
        <f>IF(A30="","",VLOOKUP(A30,Obj!A$2:B$74,2,FALSE))</f>
        <v/>
      </c>
      <c r="C30" s="425"/>
      <c r="D30" s="426"/>
      <c r="E30" s="191"/>
      <c r="F30" s="184"/>
      <c r="G30" s="128" t="str">
        <f t="shared" si="0"/>
        <v/>
      </c>
      <c r="L30" s="190"/>
      <c r="M30" s="190"/>
      <c r="N30" s="190"/>
      <c r="O30" s="190"/>
      <c r="P30" s="190"/>
      <c r="Q30" s="190"/>
      <c r="R30" s="190"/>
    </row>
    <row r="31" spans="1:18" ht="15.75" thickBot="1" x14ac:dyDescent="0.3">
      <c r="A31" s="182"/>
      <c r="B31" s="424" t="str">
        <f>IF(A31="","",VLOOKUP(A31,Obj!A$2:B$74,2,FALSE))</f>
        <v/>
      </c>
      <c r="C31" s="425"/>
      <c r="D31" s="426"/>
      <c r="E31" s="183"/>
      <c r="F31" s="184"/>
      <c r="G31" s="128" t="str">
        <f t="shared" si="0"/>
        <v/>
      </c>
      <c r="J31" s="432" t="s">
        <v>286</v>
      </c>
      <c r="K31" s="433"/>
      <c r="L31" s="190"/>
      <c r="M31" s="190"/>
      <c r="N31" s="190"/>
      <c r="O31" s="190"/>
      <c r="P31" s="190"/>
      <c r="Q31" s="190"/>
      <c r="R31" s="190"/>
    </row>
    <row r="32" spans="1:18" x14ac:dyDescent="0.25">
      <c r="A32" s="182"/>
      <c r="B32" s="424" t="str">
        <f>IF(A32="","",VLOOKUP(A32,Obj!A$2:B$74,2,FALSE))</f>
        <v/>
      </c>
      <c r="C32" s="425"/>
      <c r="D32" s="426"/>
      <c r="E32" s="183"/>
      <c r="F32" s="184"/>
      <c r="G32" s="128" t="str">
        <f t="shared" si="0"/>
        <v/>
      </c>
      <c r="J32" s="151" t="s">
        <v>285</v>
      </c>
      <c r="K32" s="152">
        <f>G12</f>
        <v>0</v>
      </c>
      <c r="L32" s="190"/>
      <c r="M32" s="190"/>
      <c r="N32" s="190"/>
      <c r="O32" s="190"/>
      <c r="P32" s="190"/>
      <c r="Q32" s="190"/>
      <c r="R32" s="190"/>
    </row>
    <row r="33" spans="1:18" ht="15.75" thickBot="1" x14ac:dyDescent="0.3">
      <c r="A33" s="182"/>
      <c r="B33" s="424" t="str">
        <f>IF(A33="","",VLOOKUP(A33,Obj!A$2:B$74,2,FALSE))</f>
        <v/>
      </c>
      <c r="C33" s="425"/>
      <c r="D33" s="426"/>
      <c r="E33" s="183"/>
      <c r="F33" s="184"/>
      <c r="G33" s="128" t="str">
        <f t="shared" si="0"/>
        <v/>
      </c>
      <c r="J33" s="149" t="s">
        <v>98</v>
      </c>
      <c r="K33" s="187"/>
      <c r="L33" s="190"/>
      <c r="M33" s="190"/>
      <c r="N33" s="190"/>
      <c r="O33" s="190"/>
      <c r="P33" s="190"/>
      <c r="Q33" s="190"/>
      <c r="R33" s="190"/>
    </row>
    <row r="34" spans="1:18" x14ac:dyDescent="0.25">
      <c r="A34" s="182"/>
      <c r="B34" s="424" t="str">
        <f>IF(A34="","",VLOOKUP(A34,Obj!A$2:B$74,2,FALSE))</f>
        <v/>
      </c>
      <c r="C34" s="425"/>
      <c r="D34" s="426"/>
      <c r="E34" s="183"/>
      <c r="F34" s="184"/>
      <c r="G34" s="128" t="str">
        <f t="shared" si="0"/>
        <v/>
      </c>
      <c r="J34" s="151" t="s">
        <v>100</v>
      </c>
      <c r="K34" s="152">
        <f>(K32-K33)</f>
        <v>0</v>
      </c>
      <c r="L34" s="190"/>
      <c r="M34" s="190"/>
      <c r="N34" s="190"/>
      <c r="O34" s="190"/>
      <c r="P34" s="190"/>
      <c r="Q34" s="190"/>
      <c r="R34" s="190"/>
    </row>
    <row r="35" spans="1:18" ht="15.75" thickBot="1" x14ac:dyDescent="0.3">
      <c r="A35" s="182"/>
      <c r="B35" s="424" t="str">
        <f>IF(A35="","",VLOOKUP(A35,Obj!A$2:B$74,2,FALSE))</f>
        <v/>
      </c>
      <c r="C35" s="425"/>
      <c r="D35" s="426"/>
      <c r="E35" s="183"/>
      <c r="F35" s="184"/>
      <c r="G35" s="128" t="str">
        <f t="shared" si="0"/>
        <v/>
      </c>
      <c r="J35" s="149" t="s">
        <v>103</v>
      </c>
      <c r="K35" s="153">
        <f>D39</f>
        <v>0</v>
      </c>
      <c r="L35" s="190"/>
      <c r="M35" s="190"/>
      <c r="N35" s="190"/>
      <c r="O35" s="190"/>
      <c r="P35" s="190"/>
      <c r="Q35" s="190"/>
      <c r="R35" s="190"/>
    </row>
    <row r="36" spans="1:18" x14ac:dyDescent="0.25">
      <c r="A36" s="182"/>
      <c r="B36" s="424" t="str">
        <f>IF(A36="","",VLOOKUP(A36,Obj!A$2:B$74,2,FALSE))</f>
        <v/>
      </c>
      <c r="C36" s="425"/>
      <c r="D36" s="426"/>
      <c r="E36" s="183"/>
      <c r="F36" s="184"/>
      <c r="G36" s="128" t="str">
        <f t="shared" si="0"/>
        <v/>
      </c>
      <c r="J36" s="151" t="s">
        <v>106</v>
      </c>
      <c r="K36" s="152">
        <f>(K34/(1+K35))</f>
        <v>0</v>
      </c>
      <c r="L36" s="190"/>
      <c r="M36" s="190"/>
      <c r="N36" s="190"/>
      <c r="O36" s="190"/>
      <c r="P36" s="190"/>
      <c r="Q36" s="190"/>
      <c r="R36" s="190"/>
    </row>
    <row r="37" spans="1:18" ht="15.75" thickBot="1" x14ac:dyDescent="0.3">
      <c r="A37" s="105"/>
      <c r="B37" s="427" t="str">
        <f>IF(A37="","",VLOOKUP(A37,Obj!A$2:B$74,2,FALSE))</f>
        <v/>
      </c>
      <c r="C37" s="428"/>
      <c r="D37" s="429"/>
      <c r="E37" s="185"/>
      <c r="F37" s="186"/>
      <c r="G37" s="128" t="str">
        <f t="shared" si="0"/>
        <v/>
      </c>
      <c r="J37" s="149" t="s">
        <v>109</v>
      </c>
      <c r="K37" s="150">
        <f>(K34-K36)</f>
        <v>0</v>
      </c>
      <c r="L37" s="190"/>
      <c r="M37" s="190"/>
      <c r="N37" s="190"/>
      <c r="O37" s="190"/>
      <c r="P37" s="190"/>
      <c r="Q37" s="190"/>
      <c r="R37" s="190"/>
    </row>
    <row r="38" spans="1:18" ht="15.75" thickBot="1" x14ac:dyDescent="0.3">
      <c r="A38" s="107"/>
      <c r="B38" s="421" t="s">
        <v>123</v>
      </c>
      <c r="C38" s="422"/>
      <c r="D38" s="423"/>
      <c r="E38" s="108">
        <f>SUM(E15:E36)</f>
        <v>0</v>
      </c>
      <c r="F38" s="109">
        <f>SUM(F15:F37)</f>
        <v>0</v>
      </c>
      <c r="G38" s="110">
        <f>SUM(G15:G37)</f>
        <v>0</v>
      </c>
      <c r="J38" s="190"/>
      <c r="K38" s="190"/>
      <c r="L38" s="190"/>
      <c r="M38" s="190"/>
      <c r="N38" s="190"/>
      <c r="O38" s="190"/>
      <c r="P38" s="190"/>
      <c r="Q38" s="190"/>
      <c r="R38" s="190"/>
    </row>
    <row r="39" spans="1:18" ht="15.75" thickBot="1" x14ac:dyDescent="0.3">
      <c r="A39" s="111" t="s">
        <v>21</v>
      </c>
      <c r="B39" s="129">
        <f>T_Code</f>
        <v>0</v>
      </c>
      <c r="C39" s="112" t="s">
        <v>16</v>
      </c>
      <c r="D39" s="130">
        <f>F_A_Rate</f>
        <v>0</v>
      </c>
      <c r="E39" s="112" t="s">
        <v>281</v>
      </c>
      <c r="F39" s="192"/>
      <c r="G39" s="113"/>
      <c r="J39" s="190"/>
      <c r="K39" s="190"/>
      <c r="L39" s="190"/>
      <c r="M39" s="190"/>
      <c r="N39" s="190"/>
      <c r="O39" s="190"/>
      <c r="P39" s="190"/>
      <c r="Q39" s="190"/>
      <c r="R39" s="190"/>
    </row>
    <row r="40" spans="1:18" x14ac:dyDescent="0.25">
      <c r="A40" s="412" t="s">
        <v>374</v>
      </c>
      <c r="B40" s="413"/>
      <c r="C40" s="413"/>
      <c r="D40" s="413"/>
      <c r="E40" s="413"/>
      <c r="F40" s="413"/>
      <c r="G40" s="414"/>
      <c r="J40" s="190"/>
      <c r="K40" s="190"/>
      <c r="L40" s="190"/>
      <c r="M40" s="190"/>
      <c r="N40" s="190"/>
      <c r="O40" s="190"/>
      <c r="P40" s="190"/>
      <c r="Q40" s="190"/>
      <c r="R40" s="190"/>
    </row>
    <row r="41" spans="1:18" x14ac:dyDescent="0.25">
      <c r="A41" s="415"/>
      <c r="B41" s="416"/>
      <c r="C41" s="416"/>
      <c r="D41" s="416"/>
      <c r="E41" s="416"/>
      <c r="F41" s="416"/>
      <c r="G41" s="417"/>
      <c r="J41" s="190"/>
      <c r="K41" s="193"/>
      <c r="L41" s="190"/>
      <c r="M41" s="190"/>
      <c r="N41" s="190"/>
      <c r="O41" s="190"/>
      <c r="P41" s="190"/>
      <c r="Q41" s="190"/>
      <c r="R41" s="190"/>
    </row>
    <row r="42" spans="1:18" x14ac:dyDescent="0.25">
      <c r="A42" s="415"/>
      <c r="B42" s="416"/>
      <c r="C42" s="416"/>
      <c r="D42" s="416"/>
      <c r="E42" s="416"/>
      <c r="F42" s="416"/>
      <c r="G42" s="417"/>
      <c r="J42" s="190"/>
      <c r="K42" s="193"/>
      <c r="L42" s="190"/>
      <c r="M42" s="190"/>
      <c r="N42" s="190"/>
      <c r="O42" s="190"/>
      <c r="P42" s="190"/>
      <c r="Q42" s="190"/>
      <c r="R42" s="190"/>
    </row>
    <row r="43" spans="1:18" x14ac:dyDescent="0.25">
      <c r="A43" s="415"/>
      <c r="B43" s="416"/>
      <c r="C43" s="416"/>
      <c r="D43" s="416"/>
      <c r="E43" s="416"/>
      <c r="F43" s="416"/>
      <c r="G43" s="417"/>
      <c r="J43" s="190"/>
      <c r="K43" s="193"/>
      <c r="L43" s="190"/>
      <c r="M43" s="190"/>
      <c r="N43" s="190"/>
      <c r="O43" s="190"/>
      <c r="P43" s="190"/>
      <c r="Q43" s="190"/>
      <c r="R43" s="190"/>
    </row>
    <row r="44" spans="1:18" x14ac:dyDescent="0.25">
      <c r="A44" s="415"/>
      <c r="B44" s="416"/>
      <c r="C44" s="416"/>
      <c r="D44" s="416"/>
      <c r="E44" s="416"/>
      <c r="F44" s="416"/>
      <c r="G44" s="417"/>
      <c r="J44" s="190"/>
      <c r="K44" s="190"/>
      <c r="L44" s="190"/>
      <c r="M44" s="190"/>
      <c r="N44" s="190"/>
      <c r="O44" s="190"/>
      <c r="P44" s="190"/>
      <c r="Q44" s="190"/>
      <c r="R44" s="190"/>
    </row>
    <row r="45" spans="1:18" ht="22.5" customHeight="1" thickBot="1" x14ac:dyDescent="0.3">
      <c r="A45" s="418"/>
      <c r="B45" s="419"/>
      <c r="C45" s="419"/>
      <c r="D45" s="419"/>
      <c r="E45" s="419"/>
      <c r="F45" s="419"/>
      <c r="G45" s="420"/>
      <c r="J45" s="190"/>
      <c r="K45" s="190"/>
      <c r="L45" s="190"/>
      <c r="M45" s="190"/>
      <c r="N45" s="190"/>
      <c r="O45" s="190"/>
      <c r="P45" s="190"/>
      <c r="Q45" s="190"/>
      <c r="R45" s="190"/>
    </row>
    <row r="46" spans="1:18" ht="25.5" customHeight="1" x14ac:dyDescent="0.25">
      <c r="A46" s="114"/>
      <c r="B46" s="114"/>
      <c r="C46" s="114"/>
      <c r="D46" s="114"/>
      <c r="E46" s="114"/>
      <c r="F46" s="114"/>
      <c r="G46" s="114"/>
      <c r="J46" s="190"/>
      <c r="K46" s="190"/>
      <c r="L46" s="190"/>
      <c r="M46" s="190"/>
      <c r="N46" s="190"/>
      <c r="O46" s="190"/>
      <c r="P46" s="190"/>
      <c r="Q46" s="190"/>
      <c r="R46" s="190"/>
    </row>
    <row r="47" spans="1:18" ht="19.5" customHeight="1" x14ac:dyDescent="0.25">
      <c r="J47" s="190"/>
      <c r="K47" s="190"/>
      <c r="L47" s="190"/>
      <c r="M47" s="190"/>
      <c r="N47" s="190"/>
      <c r="O47" s="190"/>
      <c r="P47" s="190"/>
      <c r="Q47" s="190"/>
      <c r="R47" s="190"/>
    </row>
    <row r="48" spans="1:18" ht="19.5" customHeight="1" x14ac:dyDescent="0.25">
      <c r="J48" s="190"/>
      <c r="K48" s="190"/>
      <c r="L48" s="190"/>
      <c r="M48" s="190"/>
      <c r="N48" s="190"/>
      <c r="O48" s="190"/>
      <c r="P48" s="190"/>
      <c r="Q48" s="190"/>
      <c r="R48" s="190"/>
    </row>
    <row r="49" spans="10:18" ht="19.5" customHeight="1" x14ac:dyDescent="0.25">
      <c r="J49" s="190"/>
      <c r="K49" s="190"/>
      <c r="L49" s="190"/>
      <c r="M49" s="190"/>
      <c r="N49" s="190"/>
      <c r="O49" s="190"/>
      <c r="P49" s="190"/>
      <c r="Q49" s="190"/>
      <c r="R49" s="190"/>
    </row>
    <row r="50" spans="10:18" ht="19.5" customHeight="1" x14ac:dyDescent="0.25">
      <c r="J50" s="190"/>
      <c r="K50" s="190"/>
      <c r="L50" s="190"/>
      <c r="M50" s="190"/>
      <c r="N50" s="190"/>
      <c r="O50" s="190"/>
      <c r="P50" s="190"/>
      <c r="Q50" s="190"/>
      <c r="R50" s="190"/>
    </row>
    <row r="51" spans="10:18" ht="19.5" customHeight="1" x14ac:dyDescent="0.25">
      <c r="J51" s="190"/>
      <c r="K51" s="190"/>
      <c r="L51" s="190"/>
      <c r="M51" s="190"/>
      <c r="N51" s="190"/>
      <c r="O51" s="190"/>
      <c r="P51" s="190"/>
      <c r="Q51" s="190"/>
      <c r="R51" s="190"/>
    </row>
    <row r="52" spans="10:18" ht="19.5" customHeight="1" x14ac:dyDescent="0.25">
      <c r="J52" s="190"/>
      <c r="K52" s="190"/>
      <c r="L52" s="190"/>
      <c r="M52" s="190"/>
      <c r="N52" s="190"/>
      <c r="O52" s="190"/>
      <c r="P52" s="190"/>
      <c r="Q52" s="190"/>
      <c r="R52" s="190"/>
    </row>
  </sheetData>
  <sheetProtection formatCells="0"/>
  <mergeCells count="36">
    <mergeCell ref="J23:K23"/>
    <mergeCell ref="J15:K15"/>
    <mergeCell ref="J31:K31"/>
    <mergeCell ref="C1:E1"/>
    <mergeCell ref="B2:E4"/>
    <mergeCell ref="B7:E7"/>
    <mergeCell ref="F7:G7"/>
    <mergeCell ref="B9:G9"/>
    <mergeCell ref="B11:D11"/>
    <mergeCell ref="B12:D12"/>
    <mergeCell ref="B14:D14"/>
    <mergeCell ref="B15:D15"/>
    <mergeCell ref="B16:D16"/>
    <mergeCell ref="B17:D17"/>
    <mergeCell ref="B18:D18"/>
    <mergeCell ref="B30:D30"/>
    <mergeCell ref="B31:D31"/>
    <mergeCell ref="B32:D32"/>
    <mergeCell ref="B19:D19"/>
    <mergeCell ref="B20:D20"/>
    <mergeCell ref="B29:D29"/>
    <mergeCell ref="B21:D21"/>
    <mergeCell ref="B27:D27"/>
    <mergeCell ref="B28:D28"/>
    <mergeCell ref="B22:D22"/>
    <mergeCell ref="B23:D23"/>
    <mergeCell ref="B24:D24"/>
    <mergeCell ref="B25:D25"/>
    <mergeCell ref="B26:D26"/>
    <mergeCell ref="A40:G45"/>
    <mergeCell ref="B38:D38"/>
    <mergeCell ref="B33:D33"/>
    <mergeCell ref="B34:D34"/>
    <mergeCell ref="B35:D35"/>
    <mergeCell ref="B36:D36"/>
    <mergeCell ref="B37:D37"/>
  </mergeCells>
  <dataValidations count="3">
    <dataValidation allowBlank="1" showInputMessage="1" showErrorMessage="1" promptTitle="Description" prompt="This cell will automatically fill.  If #N/A appears, then the Budget Pool Account is not valid." sqref="B12:D12 B15:D37" xr:uid="{00000000-0002-0000-0600-000000000000}"/>
    <dataValidation type="textLength" operator="equal" allowBlank="1" showInputMessage="1" showErrorMessage="1" errorTitle="Budget Pool Account" error="Budget Pool Account must be 3 characters." promptTitle="Budget Pool Account" prompt="Budget Pool Accounts are 3 characters.  Please enter in XXX format." sqref="A12" xr:uid="{00000000-0002-0000-0600-000001000000}">
      <formula1>3</formula1>
    </dataValidation>
    <dataValidation type="list" allowBlank="1" showInputMessage="1" showErrorMessage="1" sqref="B7:E7" xr:uid="{00000000-0002-0000-0600-000002000000}">
      <formula1>Setup_Types</formula1>
    </dataValidation>
  </dataValidations>
  <printOptions horizontalCentered="1"/>
  <pageMargins left="0.7" right="0.7" top="0.75" bottom="0.75" header="0.3" footer="0.3"/>
  <pageSetup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#REF!</xm:f>
          </x14:formula1>
          <xm:sqref>G5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499984740745262"/>
    <pageSetUpPr fitToPage="1"/>
  </sheetPr>
  <dimension ref="A1:R53"/>
  <sheetViews>
    <sheetView zoomScale="85" zoomScaleNormal="85" workbookViewId="0">
      <selection activeCell="G5" sqref="G5"/>
    </sheetView>
  </sheetViews>
  <sheetFormatPr defaultRowHeight="15" x14ac:dyDescent="0.25"/>
  <cols>
    <col min="1" max="1" width="9.7109375" customWidth="1"/>
    <col min="2" max="4" width="13.85546875" customWidth="1"/>
    <col min="5" max="7" width="20.7109375" customWidth="1"/>
    <col min="9" max="9" width="14.28515625" customWidth="1"/>
    <col min="10" max="11" width="21.7109375" customWidth="1"/>
  </cols>
  <sheetData>
    <row r="1" spans="1:18" x14ac:dyDescent="0.25">
      <c r="B1" s="41"/>
      <c r="C1" s="434"/>
      <c r="D1" s="434"/>
      <c r="E1" s="434"/>
      <c r="F1" s="82"/>
      <c r="G1" s="83"/>
    </row>
    <row r="2" spans="1:18" x14ac:dyDescent="0.25">
      <c r="A2" s="84"/>
      <c r="B2" s="435" t="s">
        <v>80</v>
      </c>
      <c r="C2" s="435"/>
      <c r="D2" s="435"/>
      <c r="E2" s="435"/>
      <c r="F2" s="85"/>
      <c r="G2" s="86"/>
    </row>
    <row r="3" spans="1:18" ht="15.75" thickBot="1" x14ac:dyDescent="0.3">
      <c r="A3" s="87"/>
      <c r="B3" s="435"/>
      <c r="C3" s="435"/>
      <c r="D3" s="435"/>
      <c r="E3" s="435"/>
      <c r="F3" s="88"/>
      <c r="G3" s="89"/>
    </row>
    <row r="4" spans="1:18" ht="23.25" customHeight="1" thickBot="1" x14ac:dyDescent="0.3">
      <c r="A4" s="90"/>
      <c r="B4" s="435"/>
      <c r="C4" s="435"/>
      <c r="D4" s="435"/>
      <c r="E4" s="435"/>
      <c r="F4" s="94" t="s">
        <v>81</v>
      </c>
      <c r="G4" s="91">
        <f ca="1">NOW()</f>
        <v>44621.690539930554</v>
      </c>
    </row>
    <row r="5" spans="1:18" ht="23.25" customHeight="1" thickBot="1" x14ac:dyDescent="0.3">
      <c r="A5" s="90"/>
      <c r="B5" s="92"/>
      <c r="C5" s="92"/>
      <c r="D5" s="92"/>
      <c r="E5" s="93"/>
      <c r="F5" s="94" t="s">
        <v>60</v>
      </c>
      <c r="G5" s="201"/>
      <c r="J5" s="190"/>
      <c r="K5" s="190"/>
      <c r="L5" s="190"/>
      <c r="M5" s="190"/>
      <c r="N5" s="190"/>
      <c r="O5" s="190"/>
      <c r="P5" s="190"/>
      <c r="Q5" s="190"/>
      <c r="R5" s="190"/>
    </row>
    <row r="6" spans="1:18" ht="23.25" customHeight="1" thickBot="1" x14ac:dyDescent="0.3">
      <c r="A6" s="95" t="s">
        <v>82</v>
      </c>
      <c r="B6" s="95">
        <f>ORS_Log</f>
        <v>0</v>
      </c>
      <c r="C6" s="159" t="s">
        <v>282</v>
      </c>
      <c r="D6" s="95">
        <f>Grant_ID</f>
        <v>0</v>
      </c>
      <c r="E6" s="88"/>
      <c r="F6" s="88"/>
      <c r="G6" s="96"/>
      <c r="J6" s="190"/>
      <c r="K6" s="190"/>
      <c r="L6" s="190"/>
      <c r="M6" s="190"/>
      <c r="N6" s="190"/>
      <c r="O6" s="190"/>
      <c r="P6" s="190"/>
      <c r="Q6" s="190"/>
      <c r="R6" s="190"/>
    </row>
    <row r="7" spans="1:18" ht="25.5" customHeight="1" thickBot="1" x14ac:dyDescent="0.3">
      <c r="A7" s="97" t="s">
        <v>83</v>
      </c>
      <c r="B7" s="436" t="s">
        <v>280</v>
      </c>
      <c r="C7" s="437"/>
      <c r="D7" s="437"/>
      <c r="E7" s="438"/>
      <c r="F7" s="455" t="str">
        <f>IF(SubFOP_1="","",CONCATENATE(SubFOP_1,"-",PI_Org_1,"-",(LEFT(Program,3))))</f>
        <v/>
      </c>
      <c r="G7" s="440"/>
      <c r="J7" s="190"/>
      <c r="K7" s="190"/>
      <c r="L7" s="190"/>
      <c r="M7" s="190"/>
      <c r="N7" s="190"/>
      <c r="O7" s="190"/>
      <c r="P7" s="190"/>
      <c r="Q7" s="190"/>
      <c r="R7" s="190"/>
    </row>
    <row r="8" spans="1:18" ht="9" customHeight="1" thickBot="1" x14ac:dyDescent="0.3">
      <c r="A8" s="100"/>
      <c r="B8" s="101"/>
      <c r="C8" s="101"/>
      <c r="D8" s="101"/>
      <c r="E8" s="101"/>
      <c r="F8" s="101"/>
      <c r="G8" s="102"/>
      <c r="J8" s="190"/>
      <c r="K8" s="190"/>
      <c r="L8" s="190"/>
      <c r="M8" s="190"/>
      <c r="N8" s="190"/>
      <c r="O8" s="190"/>
      <c r="P8" s="190"/>
      <c r="Q8" s="190"/>
      <c r="R8" s="190"/>
    </row>
    <row r="9" spans="1:18" ht="32.25" customHeight="1" thickBot="1" x14ac:dyDescent="0.3">
      <c r="A9" s="132" t="s">
        <v>84</v>
      </c>
      <c r="B9" s="441">
        <f>SubFOP_1_Title</f>
        <v>0</v>
      </c>
      <c r="C9" s="442"/>
      <c r="D9" s="442"/>
      <c r="E9" s="442"/>
      <c r="F9" s="442"/>
      <c r="G9" s="443"/>
      <c r="J9" s="190"/>
      <c r="K9" s="190"/>
      <c r="L9" s="190"/>
      <c r="M9" s="190"/>
      <c r="N9" s="190"/>
      <c r="O9" s="190"/>
      <c r="P9" s="190"/>
      <c r="Q9" s="190"/>
      <c r="R9" s="190"/>
    </row>
    <row r="10" spans="1:18" ht="9" customHeight="1" thickBot="1" x14ac:dyDescent="0.3">
      <c r="A10" s="100"/>
      <c r="B10" s="101"/>
      <c r="C10" s="101"/>
      <c r="D10" s="101"/>
      <c r="E10" s="101"/>
      <c r="F10" s="101"/>
      <c r="G10" s="102"/>
      <c r="J10" s="190"/>
      <c r="K10" s="190"/>
      <c r="L10" s="190"/>
      <c r="M10" s="190"/>
      <c r="N10" s="190"/>
      <c r="O10" s="190"/>
      <c r="P10" s="190"/>
      <c r="Q10" s="190"/>
      <c r="R10" s="190"/>
    </row>
    <row r="11" spans="1:18" ht="30.75" thickBot="1" x14ac:dyDescent="0.3">
      <c r="A11" s="133" t="s">
        <v>85</v>
      </c>
      <c r="B11" s="444" t="s">
        <v>86</v>
      </c>
      <c r="C11" s="444"/>
      <c r="D11" s="444"/>
      <c r="E11" s="134" t="s">
        <v>87</v>
      </c>
      <c r="F11" s="134" t="s">
        <v>88</v>
      </c>
      <c r="G11" s="135" t="s">
        <v>89</v>
      </c>
      <c r="J11" s="190"/>
      <c r="K11" s="190"/>
      <c r="L11" s="190"/>
      <c r="M11" s="190"/>
      <c r="N11" s="190"/>
      <c r="O11" s="190"/>
      <c r="P11" s="190"/>
      <c r="Q11" s="190"/>
      <c r="R11" s="190"/>
    </row>
    <row r="12" spans="1:18" ht="15.75" thickBot="1" x14ac:dyDescent="0.3">
      <c r="A12" s="98" t="s">
        <v>90</v>
      </c>
      <c r="B12" s="445" t="str">
        <f>IF(A12="","",VLOOKUP(A12,Rev!A$2:B$28,2,FALSE))</f>
        <v>GC Grants and Contracts Budget Pool</v>
      </c>
      <c r="C12" s="446"/>
      <c r="D12" s="447"/>
      <c r="E12" s="99"/>
      <c r="F12" s="196"/>
      <c r="G12" s="99">
        <f>Amount_1</f>
        <v>0</v>
      </c>
      <c r="J12" s="190"/>
      <c r="K12" s="190"/>
      <c r="L12" s="190"/>
      <c r="M12" s="190"/>
      <c r="N12" s="190"/>
      <c r="O12" s="190"/>
      <c r="P12" s="190"/>
      <c r="Q12" s="190"/>
      <c r="R12" s="190"/>
    </row>
    <row r="13" spans="1:18" ht="9.75" customHeight="1" thickBot="1" x14ac:dyDescent="0.3">
      <c r="A13" s="100"/>
      <c r="B13" s="101"/>
      <c r="C13" s="101"/>
      <c r="D13" s="101"/>
      <c r="E13" s="101"/>
      <c r="F13" s="101"/>
      <c r="G13" s="102"/>
      <c r="J13" s="190"/>
      <c r="K13" s="190"/>
      <c r="L13" s="190"/>
      <c r="M13" s="190"/>
      <c r="N13" s="190"/>
      <c r="O13" s="190"/>
      <c r="P13" s="190"/>
      <c r="Q13" s="190"/>
      <c r="R13" s="190"/>
    </row>
    <row r="14" spans="1:18" ht="30.75" thickBot="1" x14ac:dyDescent="0.3">
      <c r="A14" s="136" t="s">
        <v>85</v>
      </c>
      <c r="B14" s="448" t="s">
        <v>86</v>
      </c>
      <c r="C14" s="448"/>
      <c r="D14" s="448"/>
      <c r="E14" s="136" t="str">
        <f>E11</f>
        <v>Original/Current Budget</v>
      </c>
      <c r="F14" s="133" t="s">
        <v>88</v>
      </c>
      <c r="G14" s="274" t="s">
        <v>89</v>
      </c>
      <c r="J14" s="190"/>
      <c r="K14" s="190"/>
      <c r="L14" s="190"/>
      <c r="M14" s="190"/>
      <c r="N14" s="190"/>
      <c r="O14" s="190"/>
      <c r="P14" s="190"/>
      <c r="Q14" s="190"/>
      <c r="R14" s="190"/>
    </row>
    <row r="15" spans="1:18" ht="15.75" thickBot="1" x14ac:dyDescent="0.3">
      <c r="A15" s="103" t="s">
        <v>121</v>
      </c>
      <c r="B15" s="456" t="str">
        <f>IF(A15="","",VLOOKUP(A15,Obj!A$2:B$74,2,FALSE))</f>
        <v>AC Facilities and Admin Budget Pool</v>
      </c>
      <c r="C15" s="457"/>
      <c r="D15" s="458"/>
      <c r="E15" s="104">
        <f>K21</f>
        <v>0</v>
      </c>
      <c r="F15" s="128">
        <f>K29</f>
        <v>0</v>
      </c>
      <c r="G15" s="128">
        <f>IF(A15&lt;&gt;"",E15+F15,"")</f>
        <v>0</v>
      </c>
      <c r="J15" s="432" t="s">
        <v>284</v>
      </c>
      <c r="K15" s="433"/>
      <c r="L15" s="190"/>
      <c r="M15" s="190"/>
      <c r="N15" s="190"/>
      <c r="O15" s="190"/>
      <c r="P15" s="190"/>
      <c r="Q15" s="190"/>
      <c r="R15" s="190"/>
    </row>
    <row r="16" spans="1:18" x14ac:dyDescent="0.25">
      <c r="A16" s="189"/>
      <c r="B16" s="452"/>
      <c r="C16" s="453"/>
      <c r="D16" s="454"/>
      <c r="E16" s="287"/>
      <c r="F16" s="287"/>
      <c r="G16" s="128" t="str">
        <f t="shared" ref="G16:G44" si="0">IF(A16&lt;&gt;"",E16+F16,"")</f>
        <v/>
      </c>
      <c r="J16" s="151" t="s">
        <v>285</v>
      </c>
      <c r="K16" s="152">
        <f>E12</f>
        <v>0</v>
      </c>
      <c r="L16" s="190"/>
      <c r="M16" s="190"/>
      <c r="N16" s="190"/>
      <c r="O16" s="190"/>
      <c r="P16" s="190"/>
      <c r="Q16" s="190"/>
      <c r="R16" s="190"/>
    </row>
    <row r="17" spans="1:18" ht="15.75" thickBot="1" x14ac:dyDescent="0.3">
      <c r="A17" s="181"/>
      <c r="B17" s="452" t="str">
        <f>IF(A17="","",VLOOKUP(A17,Obj!A$2:B$74,2,FALSE))</f>
        <v/>
      </c>
      <c r="C17" s="453"/>
      <c r="D17" s="454"/>
      <c r="E17" s="287"/>
      <c r="F17" s="287"/>
      <c r="G17" s="128" t="str">
        <f t="shared" si="0"/>
        <v/>
      </c>
      <c r="J17" s="149" t="s">
        <v>98</v>
      </c>
      <c r="K17" s="187"/>
      <c r="L17" s="190"/>
      <c r="M17" s="190"/>
      <c r="N17" s="190"/>
      <c r="O17" s="190"/>
      <c r="P17" s="190"/>
      <c r="Q17" s="190"/>
      <c r="R17" s="190"/>
    </row>
    <row r="18" spans="1:18" x14ac:dyDescent="0.25">
      <c r="A18" s="181"/>
      <c r="B18" s="452" t="str">
        <f>IF(A18="","",VLOOKUP(A18,Obj!A$2:B$74,2,FALSE))</f>
        <v/>
      </c>
      <c r="C18" s="453"/>
      <c r="D18" s="454"/>
      <c r="E18" s="191"/>
      <c r="F18" s="287"/>
      <c r="G18" s="128" t="str">
        <f t="shared" si="0"/>
        <v/>
      </c>
      <c r="J18" s="151" t="s">
        <v>100</v>
      </c>
      <c r="K18" s="152">
        <f>(K16-K17)</f>
        <v>0</v>
      </c>
      <c r="L18" s="190"/>
      <c r="M18" s="190"/>
      <c r="N18" s="190"/>
      <c r="O18" s="190"/>
      <c r="P18" s="190"/>
      <c r="Q18" s="190"/>
      <c r="R18" s="190"/>
    </row>
    <row r="19" spans="1:18" ht="15.75" thickBot="1" x14ac:dyDescent="0.3">
      <c r="A19" s="181"/>
      <c r="B19" s="452" t="str">
        <f>IF(A19="","",VLOOKUP(A19,Obj!A$2:B$74,2,FALSE))</f>
        <v/>
      </c>
      <c r="C19" s="453"/>
      <c r="D19" s="454"/>
      <c r="E19" s="191"/>
      <c r="F19" s="287"/>
      <c r="G19" s="128" t="str">
        <f t="shared" si="0"/>
        <v/>
      </c>
      <c r="J19" s="149" t="s">
        <v>103</v>
      </c>
      <c r="K19" s="153">
        <f>$D$46</f>
        <v>0</v>
      </c>
      <c r="L19" s="190"/>
      <c r="M19" s="190"/>
      <c r="N19" s="190"/>
      <c r="O19" s="190"/>
      <c r="P19" s="190"/>
      <c r="Q19" s="190"/>
      <c r="R19" s="190"/>
    </row>
    <row r="20" spans="1:18" x14ac:dyDescent="0.25">
      <c r="A20" s="181"/>
      <c r="B20" s="452" t="str">
        <f>IF(A20="","",VLOOKUP(A20,Obj!A$2:B$74,2,FALSE))</f>
        <v/>
      </c>
      <c r="C20" s="453"/>
      <c r="D20" s="454"/>
      <c r="E20" s="191"/>
      <c r="F20" s="287"/>
      <c r="G20" s="128" t="str">
        <f t="shared" si="0"/>
        <v/>
      </c>
      <c r="J20" s="151" t="s">
        <v>106</v>
      </c>
      <c r="K20" s="152">
        <f>(K18/(1+K19))</f>
        <v>0</v>
      </c>
      <c r="L20" s="190"/>
      <c r="M20" s="190"/>
      <c r="N20" s="190"/>
      <c r="O20" s="190"/>
      <c r="P20" s="190"/>
      <c r="Q20" s="190"/>
      <c r="R20" s="190"/>
    </row>
    <row r="21" spans="1:18" ht="15.75" thickBot="1" x14ac:dyDescent="0.3">
      <c r="A21" s="181"/>
      <c r="B21" s="452" t="str">
        <f>IF(A21="","",VLOOKUP(A21,Obj!A$2:B$74,2,FALSE))</f>
        <v/>
      </c>
      <c r="C21" s="453"/>
      <c r="D21" s="454"/>
      <c r="E21" s="191"/>
      <c r="F21" s="287"/>
      <c r="G21" s="128" t="str">
        <f t="shared" si="0"/>
        <v/>
      </c>
      <c r="J21" s="149" t="s">
        <v>109</v>
      </c>
      <c r="K21" s="150">
        <f>(K18-K20)</f>
        <v>0</v>
      </c>
      <c r="L21" s="190"/>
      <c r="M21" s="190"/>
      <c r="N21" s="190"/>
      <c r="O21" s="190"/>
      <c r="P21" s="190"/>
      <c r="Q21" s="190"/>
      <c r="R21" s="190"/>
    </row>
    <row r="22" spans="1:18" ht="15.75" thickBot="1" x14ac:dyDescent="0.3">
      <c r="A22" s="181"/>
      <c r="B22" s="452" t="str">
        <f>IF(A22="","",VLOOKUP(A22,Obj!A$2:B$74,2,FALSE))</f>
        <v/>
      </c>
      <c r="C22" s="453"/>
      <c r="D22" s="454"/>
      <c r="E22" s="191"/>
      <c r="F22" s="287"/>
      <c r="G22" s="128" t="str">
        <f t="shared" si="0"/>
        <v/>
      </c>
      <c r="L22" s="190"/>
      <c r="M22" s="190"/>
      <c r="N22" s="190"/>
      <c r="O22" s="190"/>
      <c r="P22" s="190"/>
      <c r="Q22" s="190"/>
      <c r="R22" s="190"/>
    </row>
    <row r="23" spans="1:18" ht="15.75" thickBot="1" x14ac:dyDescent="0.3">
      <c r="A23" s="181"/>
      <c r="B23" s="452" t="str">
        <f>IF(A23="","",VLOOKUP(A23,Obj!A$2:B$74,2,FALSE))</f>
        <v/>
      </c>
      <c r="C23" s="453"/>
      <c r="D23" s="454"/>
      <c r="E23" s="191"/>
      <c r="F23" s="287"/>
      <c r="G23" s="128" t="str">
        <f t="shared" si="0"/>
        <v/>
      </c>
      <c r="J23" s="430" t="s">
        <v>283</v>
      </c>
      <c r="K23" s="431"/>
      <c r="L23" s="190"/>
      <c r="M23" s="190"/>
      <c r="N23" s="190"/>
      <c r="O23" s="190"/>
      <c r="P23" s="190"/>
      <c r="Q23" s="190"/>
      <c r="R23" s="190"/>
    </row>
    <row r="24" spans="1:18" x14ac:dyDescent="0.25">
      <c r="A24" s="181"/>
      <c r="B24" s="452" t="str">
        <f>IF(A24="","",VLOOKUP(A24,Obj!A$2:B$74,2,FALSE))</f>
        <v/>
      </c>
      <c r="C24" s="453"/>
      <c r="D24" s="454"/>
      <c r="E24" s="191"/>
      <c r="F24" s="287"/>
      <c r="G24" s="128" t="str">
        <f t="shared" si="0"/>
        <v/>
      </c>
      <c r="J24" s="156" t="s">
        <v>124</v>
      </c>
      <c r="K24" s="157">
        <f>F12</f>
        <v>0</v>
      </c>
      <c r="L24" s="190"/>
      <c r="M24" s="190"/>
      <c r="N24" s="190"/>
      <c r="O24" s="190"/>
      <c r="P24" s="190"/>
      <c r="Q24" s="190"/>
      <c r="R24" s="190"/>
    </row>
    <row r="25" spans="1:18" ht="15.75" thickBot="1" x14ac:dyDescent="0.3">
      <c r="A25" s="181"/>
      <c r="B25" s="452" t="str">
        <f>IF(A25="","",VLOOKUP(A25,Obj!A$2:B$74,2,FALSE))</f>
        <v/>
      </c>
      <c r="C25" s="453"/>
      <c r="D25" s="454"/>
      <c r="E25" s="191"/>
      <c r="F25" s="287"/>
      <c r="G25" s="128" t="str">
        <f t="shared" si="0"/>
        <v/>
      </c>
      <c r="J25" s="154" t="s">
        <v>98</v>
      </c>
      <c r="K25" s="188"/>
      <c r="L25" s="190"/>
      <c r="M25" s="190"/>
      <c r="N25" s="190"/>
      <c r="O25" s="190"/>
      <c r="P25" s="190"/>
      <c r="Q25" s="190"/>
      <c r="R25" s="190"/>
    </row>
    <row r="26" spans="1:18" x14ac:dyDescent="0.25">
      <c r="A26" s="181"/>
      <c r="B26" s="452" t="str">
        <f>IF(A26="","",VLOOKUP(A26,Obj!A$2:B$74,2,FALSE))</f>
        <v/>
      </c>
      <c r="C26" s="453"/>
      <c r="D26" s="454"/>
      <c r="E26" s="191"/>
      <c r="F26" s="287"/>
      <c r="G26" s="128" t="str">
        <f t="shared" si="0"/>
        <v/>
      </c>
      <c r="J26" s="156" t="s">
        <v>100</v>
      </c>
      <c r="K26" s="157">
        <f>K24-K25</f>
        <v>0</v>
      </c>
      <c r="L26" s="190"/>
      <c r="M26" s="190"/>
      <c r="N26" s="190"/>
      <c r="O26" s="190"/>
      <c r="P26" s="190"/>
      <c r="Q26" s="190"/>
      <c r="R26" s="190"/>
    </row>
    <row r="27" spans="1:18" ht="15.75" thickBot="1" x14ac:dyDescent="0.3">
      <c r="A27" s="181"/>
      <c r="B27" s="452" t="str">
        <f>IF(A27="","",VLOOKUP(A27,Obj!A$2:B$74,2,FALSE))</f>
        <v/>
      </c>
      <c r="C27" s="453"/>
      <c r="D27" s="454"/>
      <c r="E27" s="191"/>
      <c r="F27" s="287"/>
      <c r="G27" s="128" t="str">
        <f t="shared" si="0"/>
        <v/>
      </c>
      <c r="J27" s="154" t="s">
        <v>103</v>
      </c>
      <c r="K27" s="158">
        <f>$D$46</f>
        <v>0</v>
      </c>
      <c r="L27" s="190"/>
      <c r="M27" s="190"/>
      <c r="N27" s="190"/>
      <c r="O27" s="190"/>
      <c r="P27" s="190"/>
      <c r="Q27" s="190"/>
      <c r="R27" s="190"/>
    </row>
    <row r="28" spans="1:18" x14ac:dyDescent="0.25">
      <c r="A28" s="181"/>
      <c r="B28" s="452" t="str">
        <f>IF(A28="","",VLOOKUP(A28,Obj!A$2:B$74,2,FALSE))</f>
        <v/>
      </c>
      <c r="C28" s="453"/>
      <c r="D28" s="454"/>
      <c r="E28" s="191"/>
      <c r="F28" s="287"/>
      <c r="G28" s="128" t="str">
        <f t="shared" si="0"/>
        <v/>
      </c>
      <c r="J28" s="156" t="s">
        <v>106</v>
      </c>
      <c r="K28" s="157">
        <f>(K26/(1+K27))</f>
        <v>0</v>
      </c>
      <c r="L28" s="190"/>
      <c r="M28" s="190"/>
      <c r="N28" s="190"/>
      <c r="O28" s="190"/>
      <c r="P28" s="190"/>
      <c r="Q28" s="190"/>
      <c r="R28" s="190"/>
    </row>
    <row r="29" spans="1:18" ht="15.75" thickBot="1" x14ac:dyDescent="0.3">
      <c r="A29" s="181"/>
      <c r="B29" s="452" t="str">
        <f>IF(A29="","",VLOOKUP(A29,Obj!A$2:B$74,2,FALSE))</f>
        <v/>
      </c>
      <c r="C29" s="453"/>
      <c r="D29" s="454"/>
      <c r="E29" s="191"/>
      <c r="F29" s="287"/>
      <c r="G29" s="128" t="str">
        <f t="shared" si="0"/>
        <v/>
      </c>
      <c r="J29" s="154" t="s">
        <v>109</v>
      </c>
      <c r="K29" s="155">
        <f>(K26-K28)</f>
        <v>0</v>
      </c>
      <c r="L29" s="190"/>
      <c r="M29" s="190"/>
      <c r="N29" s="190"/>
      <c r="O29" s="190"/>
      <c r="P29" s="190"/>
      <c r="Q29" s="190"/>
      <c r="R29" s="190"/>
    </row>
    <row r="30" spans="1:18" ht="15.75" thickBot="1" x14ac:dyDescent="0.3">
      <c r="A30" s="181"/>
      <c r="B30" s="424" t="str">
        <f>IF(A30="","",VLOOKUP(A30,Obj!A$2:B$74,2,FALSE))</f>
        <v/>
      </c>
      <c r="C30" s="425"/>
      <c r="D30" s="426"/>
      <c r="E30" s="191"/>
      <c r="F30" s="184"/>
      <c r="G30" s="128" t="str">
        <f t="shared" si="0"/>
        <v/>
      </c>
      <c r="L30" s="190"/>
      <c r="M30" s="190"/>
      <c r="N30" s="190"/>
      <c r="O30" s="190"/>
      <c r="P30" s="190"/>
      <c r="Q30" s="190"/>
      <c r="R30" s="190"/>
    </row>
    <row r="31" spans="1:18" ht="15.75" thickBot="1" x14ac:dyDescent="0.3">
      <c r="A31" s="181"/>
      <c r="B31" s="424" t="str">
        <f>IF(A31="","",VLOOKUP(A31,Obj!A$2:B$74,2,FALSE))</f>
        <v/>
      </c>
      <c r="C31" s="425"/>
      <c r="D31" s="426"/>
      <c r="E31" s="191"/>
      <c r="F31" s="184"/>
      <c r="G31" s="128" t="str">
        <f t="shared" si="0"/>
        <v/>
      </c>
      <c r="J31" s="432" t="s">
        <v>286</v>
      </c>
      <c r="K31" s="433"/>
      <c r="L31" s="190"/>
      <c r="M31" s="190"/>
      <c r="N31" s="190"/>
      <c r="O31" s="190"/>
      <c r="P31" s="190"/>
      <c r="Q31" s="190"/>
      <c r="R31" s="190"/>
    </row>
    <row r="32" spans="1:18" x14ac:dyDescent="0.25">
      <c r="A32" s="181"/>
      <c r="B32" s="424" t="str">
        <f>IF(A32="","",VLOOKUP(A32,Obj!A$2:B$74,2,FALSE))</f>
        <v/>
      </c>
      <c r="C32" s="425"/>
      <c r="D32" s="426"/>
      <c r="E32" s="191"/>
      <c r="F32" s="184"/>
      <c r="G32" s="128" t="str">
        <f t="shared" si="0"/>
        <v/>
      </c>
      <c r="J32" s="151" t="s">
        <v>285</v>
      </c>
      <c r="K32" s="152">
        <f>G12</f>
        <v>0</v>
      </c>
      <c r="L32" s="190"/>
      <c r="M32" s="190"/>
      <c r="N32" s="190"/>
      <c r="O32" s="190"/>
      <c r="P32" s="190"/>
      <c r="Q32" s="190"/>
      <c r="R32" s="190"/>
    </row>
    <row r="33" spans="1:18" ht="15.75" thickBot="1" x14ac:dyDescent="0.3">
      <c r="A33" s="181"/>
      <c r="B33" s="424" t="str">
        <f>IF(A33="","",VLOOKUP(A33,Obj!A$2:B$74,2,FALSE))</f>
        <v/>
      </c>
      <c r="C33" s="425"/>
      <c r="D33" s="426"/>
      <c r="E33" s="191"/>
      <c r="F33" s="184"/>
      <c r="G33" s="128" t="str">
        <f t="shared" si="0"/>
        <v/>
      </c>
      <c r="J33" s="149" t="s">
        <v>98</v>
      </c>
      <c r="K33" s="187"/>
      <c r="L33" s="190"/>
      <c r="M33" s="190"/>
      <c r="N33" s="190"/>
      <c r="O33" s="190"/>
      <c r="P33" s="190"/>
      <c r="Q33" s="190"/>
      <c r="R33" s="190"/>
    </row>
    <row r="34" spans="1:18" x14ac:dyDescent="0.25">
      <c r="A34" s="181"/>
      <c r="B34" s="424" t="str">
        <f>IF(A34="","",VLOOKUP(A34,Obj!A$2:B$74,2,FALSE))</f>
        <v/>
      </c>
      <c r="C34" s="425"/>
      <c r="D34" s="426"/>
      <c r="E34" s="191"/>
      <c r="F34" s="184"/>
      <c r="G34" s="128" t="str">
        <f t="shared" si="0"/>
        <v/>
      </c>
      <c r="J34" s="151" t="s">
        <v>100</v>
      </c>
      <c r="K34" s="152">
        <f>(K32-K33)</f>
        <v>0</v>
      </c>
      <c r="L34" s="190"/>
      <c r="M34" s="190"/>
      <c r="N34" s="190"/>
      <c r="O34" s="190"/>
      <c r="P34" s="190"/>
      <c r="Q34" s="190"/>
      <c r="R34" s="190"/>
    </row>
    <row r="35" spans="1:18" ht="15.75" thickBot="1" x14ac:dyDescent="0.3">
      <c r="A35" s="181"/>
      <c r="B35" s="424" t="str">
        <f>IF(A35="","",VLOOKUP(A35,Obj!A$2:B$74,2,FALSE))</f>
        <v/>
      </c>
      <c r="C35" s="425"/>
      <c r="D35" s="426"/>
      <c r="E35" s="191"/>
      <c r="F35" s="184"/>
      <c r="G35" s="128" t="str">
        <f t="shared" si="0"/>
        <v/>
      </c>
      <c r="J35" s="149" t="s">
        <v>103</v>
      </c>
      <c r="K35" s="153">
        <f>$D$46</f>
        <v>0</v>
      </c>
      <c r="L35" s="190"/>
      <c r="M35" s="190"/>
      <c r="N35" s="190"/>
      <c r="O35" s="190"/>
      <c r="P35" s="190"/>
      <c r="Q35" s="190"/>
      <c r="R35" s="190"/>
    </row>
    <row r="36" spans="1:18" x14ac:dyDescent="0.25">
      <c r="A36" s="181"/>
      <c r="B36" s="424" t="str">
        <f>IF(A36="","",VLOOKUP(A36,Obj!A$2:B$74,2,FALSE))</f>
        <v/>
      </c>
      <c r="C36" s="425"/>
      <c r="D36" s="426"/>
      <c r="E36" s="191"/>
      <c r="F36" s="184"/>
      <c r="G36" s="128" t="str">
        <f t="shared" si="0"/>
        <v/>
      </c>
      <c r="J36" s="151" t="s">
        <v>106</v>
      </c>
      <c r="K36" s="152">
        <f>(K34/(1+K35))</f>
        <v>0</v>
      </c>
      <c r="L36" s="190"/>
      <c r="M36" s="190"/>
      <c r="N36" s="190"/>
      <c r="O36" s="190"/>
      <c r="P36" s="190"/>
      <c r="Q36" s="190"/>
      <c r="R36" s="190"/>
    </row>
    <row r="37" spans="1:18" ht="15.75" thickBot="1" x14ac:dyDescent="0.3">
      <c r="A37" s="181"/>
      <c r="B37" s="424" t="str">
        <f>IF(A37="","",VLOOKUP(A37,Obj!A$2:B$74,2,FALSE))</f>
        <v/>
      </c>
      <c r="C37" s="425"/>
      <c r="D37" s="426"/>
      <c r="E37" s="191"/>
      <c r="F37" s="184"/>
      <c r="G37" s="128" t="str">
        <f t="shared" si="0"/>
        <v/>
      </c>
      <c r="J37" s="149" t="s">
        <v>109</v>
      </c>
      <c r="K37" s="150">
        <f>(K34-K36)</f>
        <v>0</v>
      </c>
      <c r="L37" s="190"/>
      <c r="M37" s="190"/>
      <c r="N37" s="190"/>
      <c r="O37" s="190"/>
      <c r="P37" s="190"/>
      <c r="Q37" s="190"/>
      <c r="R37" s="190"/>
    </row>
    <row r="38" spans="1:18" x14ac:dyDescent="0.25">
      <c r="A38" s="182"/>
      <c r="B38" s="424" t="str">
        <f>IF(A38="","",VLOOKUP(A38,Obj!A$2:B$74,2,FALSE))</f>
        <v/>
      </c>
      <c r="C38" s="425"/>
      <c r="D38" s="426"/>
      <c r="E38" s="183"/>
      <c r="F38" s="184"/>
      <c r="G38" s="128" t="str">
        <f t="shared" si="0"/>
        <v/>
      </c>
      <c r="J38" s="190"/>
      <c r="K38" s="190"/>
      <c r="L38" s="190"/>
      <c r="M38" s="190"/>
      <c r="N38" s="190"/>
      <c r="O38" s="190"/>
      <c r="P38" s="190"/>
      <c r="Q38" s="190"/>
      <c r="R38" s="190"/>
    </row>
    <row r="39" spans="1:18" x14ac:dyDescent="0.25">
      <c r="A39" s="182"/>
      <c r="B39" s="424" t="str">
        <f>IF(A39="","",VLOOKUP(A39,Obj!A$2:B$74,2,FALSE))</f>
        <v/>
      </c>
      <c r="C39" s="425"/>
      <c r="D39" s="426"/>
      <c r="E39" s="183"/>
      <c r="F39" s="184"/>
      <c r="G39" s="128" t="str">
        <f t="shared" si="0"/>
        <v/>
      </c>
      <c r="J39" s="190"/>
      <c r="K39" s="190"/>
      <c r="L39" s="190"/>
      <c r="M39" s="190"/>
      <c r="N39" s="190"/>
      <c r="O39" s="190"/>
      <c r="P39" s="190"/>
      <c r="Q39" s="190"/>
      <c r="R39" s="190"/>
    </row>
    <row r="40" spans="1:18" x14ac:dyDescent="0.25">
      <c r="A40" s="182"/>
      <c r="B40" s="424" t="str">
        <f>IF(A40="","",VLOOKUP(A40,Obj!A$2:B$74,2,FALSE))</f>
        <v/>
      </c>
      <c r="C40" s="425"/>
      <c r="D40" s="426"/>
      <c r="E40" s="183"/>
      <c r="F40" s="184"/>
      <c r="G40" s="128" t="str">
        <f t="shared" si="0"/>
        <v/>
      </c>
      <c r="J40" s="190"/>
      <c r="K40" s="190"/>
      <c r="L40" s="190"/>
      <c r="M40" s="190"/>
      <c r="N40" s="190"/>
      <c r="O40" s="190"/>
      <c r="P40" s="190"/>
      <c r="Q40" s="190"/>
      <c r="R40" s="190"/>
    </row>
    <row r="41" spans="1:18" x14ac:dyDescent="0.25">
      <c r="A41" s="182"/>
      <c r="B41" s="424" t="str">
        <f>IF(A41="","",VLOOKUP(A41,Obj!A$2:B$74,2,FALSE))</f>
        <v/>
      </c>
      <c r="C41" s="425"/>
      <c r="D41" s="426"/>
      <c r="E41" s="183"/>
      <c r="F41" s="184"/>
      <c r="G41" s="128" t="str">
        <f t="shared" si="0"/>
        <v/>
      </c>
      <c r="J41" s="190"/>
      <c r="K41" s="190"/>
      <c r="L41" s="190"/>
      <c r="M41" s="190"/>
      <c r="N41" s="190"/>
      <c r="O41" s="190"/>
      <c r="P41" s="190"/>
      <c r="Q41" s="190"/>
      <c r="R41" s="190"/>
    </row>
    <row r="42" spans="1:18" x14ac:dyDescent="0.25">
      <c r="A42" s="182"/>
      <c r="B42" s="424" t="str">
        <f>IF(A42="","",VLOOKUP(A42,Obj!A$2:B$74,2,FALSE))</f>
        <v/>
      </c>
      <c r="C42" s="425"/>
      <c r="D42" s="426"/>
      <c r="E42" s="183"/>
      <c r="F42" s="184"/>
      <c r="G42" s="128" t="str">
        <f t="shared" si="0"/>
        <v/>
      </c>
      <c r="J42" s="190"/>
      <c r="K42" s="190"/>
      <c r="L42" s="190"/>
      <c r="M42" s="190"/>
      <c r="N42" s="190"/>
      <c r="O42" s="190"/>
      <c r="P42" s="190"/>
      <c r="Q42" s="190"/>
      <c r="R42" s="190"/>
    </row>
    <row r="43" spans="1:18" x14ac:dyDescent="0.25">
      <c r="A43" s="182"/>
      <c r="B43" s="424" t="str">
        <f>IF(A43="","",VLOOKUP(A43,Obj!A$2:B$74,2,FALSE))</f>
        <v/>
      </c>
      <c r="C43" s="425"/>
      <c r="D43" s="426"/>
      <c r="E43" s="183"/>
      <c r="F43" s="184"/>
      <c r="G43" s="128" t="str">
        <f t="shared" si="0"/>
        <v/>
      </c>
      <c r="J43" s="190"/>
      <c r="K43" s="190"/>
      <c r="L43" s="190"/>
      <c r="M43" s="190"/>
      <c r="N43" s="190"/>
      <c r="O43" s="190"/>
      <c r="P43" s="190"/>
      <c r="Q43" s="190"/>
      <c r="R43" s="190"/>
    </row>
    <row r="44" spans="1:18" ht="15.75" thickBot="1" x14ac:dyDescent="0.3">
      <c r="A44" s="105"/>
      <c r="B44" s="427" t="str">
        <f>IF(A44="","",VLOOKUP(A44,Obj!A$2:B$74,2,FALSE))</f>
        <v/>
      </c>
      <c r="C44" s="428"/>
      <c r="D44" s="429"/>
      <c r="E44" s="185"/>
      <c r="F44" s="186"/>
      <c r="G44" s="128" t="str">
        <f t="shared" si="0"/>
        <v/>
      </c>
      <c r="J44" s="190"/>
      <c r="K44" s="190"/>
      <c r="L44" s="190"/>
      <c r="M44" s="190"/>
      <c r="N44" s="190"/>
      <c r="O44" s="190"/>
      <c r="P44" s="190"/>
      <c r="Q44" s="190"/>
      <c r="R44" s="190"/>
    </row>
    <row r="45" spans="1:18" ht="22.5" customHeight="1" thickBot="1" x14ac:dyDescent="0.3">
      <c r="A45" s="107"/>
      <c r="B45" s="421" t="s">
        <v>123</v>
      </c>
      <c r="C45" s="422"/>
      <c r="D45" s="423"/>
      <c r="E45" s="108">
        <f>SUM(E15:E43)</f>
        <v>0</v>
      </c>
      <c r="F45" s="109">
        <f>SUM(F15:F44)</f>
        <v>0</v>
      </c>
      <c r="G45" s="110">
        <f>SUM(G15:G44)</f>
        <v>0</v>
      </c>
      <c r="J45" s="190"/>
      <c r="K45" s="190"/>
      <c r="L45" s="190"/>
      <c r="M45" s="190"/>
      <c r="N45" s="190"/>
      <c r="O45" s="190"/>
      <c r="P45" s="190"/>
      <c r="Q45" s="190"/>
      <c r="R45" s="190"/>
    </row>
    <row r="46" spans="1:18" ht="25.5" customHeight="1" thickBot="1" x14ac:dyDescent="0.3">
      <c r="A46" s="111" t="s">
        <v>21</v>
      </c>
      <c r="B46" s="129">
        <f>T_Code_1</f>
        <v>0</v>
      </c>
      <c r="C46" s="112" t="s">
        <v>16</v>
      </c>
      <c r="D46" s="130">
        <f>F_A_Rate_1</f>
        <v>0</v>
      </c>
      <c r="E46" s="112" t="s">
        <v>281</v>
      </c>
      <c r="F46" s="192"/>
      <c r="G46" s="113"/>
      <c r="J46" s="190"/>
      <c r="K46" s="190"/>
      <c r="L46" s="190"/>
      <c r="M46" s="190"/>
      <c r="N46" s="190"/>
      <c r="O46" s="190"/>
      <c r="P46" s="190"/>
      <c r="Q46" s="190"/>
      <c r="R46" s="190"/>
    </row>
    <row r="47" spans="1:18" ht="19.5" customHeight="1" x14ac:dyDescent="0.25">
      <c r="A47" s="143"/>
      <c r="B47" s="144"/>
      <c r="C47" s="144"/>
      <c r="D47" s="144"/>
      <c r="E47" s="144"/>
      <c r="F47" s="144"/>
      <c r="G47" s="145"/>
      <c r="J47" s="190"/>
      <c r="K47" s="190"/>
      <c r="L47" s="190"/>
      <c r="M47" s="190"/>
      <c r="N47" s="190"/>
      <c r="O47" s="190"/>
      <c r="P47" s="190"/>
      <c r="Q47" s="190"/>
      <c r="R47" s="190"/>
    </row>
    <row r="48" spans="1:18" ht="19.5" customHeight="1" x14ac:dyDescent="0.25">
      <c r="A48" s="146"/>
      <c r="B48" s="147"/>
      <c r="C48" s="147"/>
      <c r="D48" s="147"/>
      <c r="E48" s="147"/>
      <c r="F48" s="147"/>
      <c r="G48" s="148"/>
      <c r="J48" s="190"/>
      <c r="K48" s="190"/>
      <c r="L48" s="190"/>
      <c r="M48" s="190"/>
      <c r="N48" s="190"/>
      <c r="O48" s="190"/>
      <c r="P48" s="190"/>
      <c r="Q48" s="190"/>
      <c r="R48" s="190"/>
    </row>
    <row r="49" spans="1:18" ht="19.5" customHeight="1" x14ac:dyDescent="0.25">
      <c r="A49" s="146"/>
      <c r="B49" s="147"/>
      <c r="C49" s="147"/>
      <c r="D49" s="147"/>
      <c r="E49" s="147"/>
      <c r="F49" s="147"/>
      <c r="G49" s="148"/>
      <c r="J49" s="190"/>
      <c r="K49" s="190"/>
      <c r="L49" s="190"/>
      <c r="M49" s="190"/>
      <c r="N49" s="190"/>
      <c r="O49" s="190"/>
      <c r="P49" s="190"/>
      <c r="Q49" s="190"/>
      <c r="R49" s="190"/>
    </row>
    <row r="50" spans="1:18" ht="19.5" customHeight="1" x14ac:dyDescent="0.25">
      <c r="A50" s="146"/>
      <c r="B50" s="147"/>
      <c r="C50" s="147"/>
      <c r="D50" s="147"/>
      <c r="E50" s="147"/>
      <c r="F50" s="147"/>
      <c r="G50" s="148"/>
      <c r="J50" s="190"/>
      <c r="K50" s="190"/>
      <c r="L50" s="190"/>
      <c r="M50" s="190"/>
      <c r="N50" s="190"/>
      <c r="O50" s="190"/>
      <c r="P50" s="190"/>
      <c r="Q50" s="190"/>
      <c r="R50" s="190"/>
    </row>
    <row r="51" spans="1:18" ht="19.5" customHeight="1" x14ac:dyDescent="0.25">
      <c r="A51" s="146"/>
      <c r="B51" s="147"/>
      <c r="C51" s="147"/>
      <c r="D51" s="147"/>
      <c r="E51" s="147"/>
      <c r="F51" s="147"/>
      <c r="G51" s="148"/>
      <c r="J51" s="190"/>
      <c r="K51" s="190"/>
      <c r="L51" s="190"/>
      <c r="M51" s="190"/>
      <c r="N51" s="190"/>
      <c r="O51" s="190"/>
      <c r="P51" s="190"/>
      <c r="Q51" s="190"/>
      <c r="R51" s="190"/>
    </row>
    <row r="52" spans="1:18" ht="19.5" customHeight="1" thickBot="1" x14ac:dyDescent="0.3">
      <c r="A52" s="140"/>
      <c r="B52" s="141"/>
      <c r="C52" s="141"/>
      <c r="D52" s="141"/>
      <c r="E52" s="141"/>
      <c r="F52" s="141"/>
      <c r="G52" s="142"/>
      <c r="J52" s="190"/>
      <c r="K52" s="190"/>
      <c r="L52" s="190"/>
      <c r="M52" s="190"/>
      <c r="N52" s="190"/>
      <c r="O52" s="190"/>
      <c r="P52" s="190"/>
      <c r="Q52" s="190"/>
      <c r="R52" s="190"/>
    </row>
    <row r="53" spans="1:18" ht="18.75" x14ac:dyDescent="0.25">
      <c r="A53" s="114"/>
      <c r="B53" s="114"/>
      <c r="C53" s="114"/>
      <c r="D53" s="114"/>
      <c r="E53" s="114"/>
      <c r="F53" s="114"/>
      <c r="G53" s="114"/>
    </row>
  </sheetData>
  <sheetProtection formatCells="0"/>
  <mergeCells count="42">
    <mergeCell ref="J23:K23"/>
    <mergeCell ref="J15:K15"/>
    <mergeCell ref="J31:K31"/>
    <mergeCell ref="B11:D11"/>
    <mergeCell ref="C1:E1"/>
    <mergeCell ref="B2:E4"/>
    <mergeCell ref="B7:E7"/>
    <mergeCell ref="F7:G7"/>
    <mergeCell ref="B9:G9"/>
    <mergeCell ref="B28:D28"/>
    <mergeCell ref="B12:D12"/>
    <mergeCell ref="B14:D14"/>
    <mergeCell ref="B15:D15"/>
    <mergeCell ref="B16:D16"/>
    <mergeCell ref="B17:D17"/>
    <mergeCell ref="B34:D34"/>
    <mergeCell ref="B18:D18"/>
    <mergeCell ref="B19:D19"/>
    <mergeCell ref="B20:D20"/>
    <mergeCell ref="B21:D21"/>
    <mergeCell ref="B27:D27"/>
    <mergeCell ref="B22:D22"/>
    <mergeCell ref="B23:D23"/>
    <mergeCell ref="B24:D24"/>
    <mergeCell ref="B25:D25"/>
    <mergeCell ref="B26:D26"/>
    <mergeCell ref="B29:D29"/>
    <mergeCell ref="B30:D30"/>
    <mergeCell ref="B31:D31"/>
    <mergeCell ref="B32:D32"/>
    <mergeCell ref="B33:D33"/>
    <mergeCell ref="B35:D35"/>
    <mergeCell ref="B36:D36"/>
    <mergeCell ref="B41:D41"/>
    <mergeCell ref="B42:D42"/>
    <mergeCell ref="B43:D43"/>
    <mergeCell ref="B44:D44"/>
    <mergeCell ref="B45:D45"/>
    <mergeCell ref="B37:D37"/>
    <mergeCell ref="B38:D38"/>
    <mergeCell ref="B39:D39"/>
    <mergeCell ref="B40:D40"/>
  </mergeCells>
  <dataValidations count="4">
    <dataValidation type="textLength" operator="equal" allowBlank="1" showInputMessage="1" showErrorMessage="1" errorTitle="Budget Pool Account" error="Budget Pool Account must be 3 characters." promptTitle="Budget Pool Account" prompt="Budget Pool Accounts are 3 characters.  Please enter in XXX format." sqref="A12" xr:uid="{00000000-0002-0000-0700-000000000000}">
      <formula1>3</formula1>
    </dataValidation>
    <dataValidation allowBlank="1" showInputMessage="1" showErrorMessage="1" promptTitle="Description" prompt="This cell will automatically fill.  If #N/A appears, then the Budget Pool Account is not valid." sqref="B12:D12 B15:D44" xr:uid="{00000000-0002-0000-0700-000001000000}"/>
    <dataValidation type="list" allowBlank="1" showInputMessage="1" showErrorMessage="1" sqref="B7:E7" xr:uid="{00000000-0002-0000-0700-000002000000}">
      <formula1>Setup_Types</formula1>
    </dataValidation>
    <dataValidation type="list" allowBlank="1" showInputMessage="1" showErrorMessage="1" sqref="B8:E8" xr:uid="{00000000-0002-0000-0700-000003000000}">
      <formula1>#REF!</formula1>
    </dataValidation>
  </dataValidations>
  <printOptions horizontalCentered="1"/>
  <pageMargins left="0.7" right="0.7" top="0.75" bottom="0.75" header="0.3" footer="0.3"/>
  <pageSetup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#REF!</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499984740745262"/>
    <pageSetUpPr fitToPage="1"/>
  </sheetPr>
  <dimension ref="A1:Q53"/>
  <sheetViews>
    <sheetView zoomScale="85" zoomScaleNormal="85" workbookViewId="0">
      <selection activeCell="G5" sqref="G5"/>
    </sheetView>
  </sheetViews>
  <sheetFormatPr defaultRowHeight="15" x14ac:dyDescent="0.25"/>
  <cols>
    <col min="1" max="1" width="9.7109375" customWidth="1"/>
    <col min="2" max="4" width="13.85546875" customWidth="1"/>
    <col min="5" max="7" width="20.7109375" customWidth="1"/>
    <col min="9" max="9" width="14.28515625" customWidth="1"/>
    <col min="10" max="11" width="21.7109375" customWidth="1"/>
  </cols>
  <sheetData>
    <row r="1" spans="1:17" x14ac:dyDescent="0.25">
      <c r="B1" s="41"/>
      <c r="C1" s="434"/>
      <c r="D1" s="434"/>
      <c r="E1" s="434"/>
      <c r="F1" s="82"/>
      <c r="G1" s="83"/>
    </row>
    <row r="2" spans="1:17" x14ac:dyDescent="0.25">
      <c r="A2" s="84"/>
      <c r="B2" s="435" t="s">
        <v>80</v>
      </c>
      <c r="C2" s="435"/>
      <c r="D2" s="435"/>
      <c r="E2" s="435"/>
      <c r="F2" s="85"/>
      <c r="G2" s="86"/>
    </row>
    <row r="3" spans="1:17" ht="15.75" thickBot="1" x14ac:dyDescent="0.3">
      <c r="A3" s="87"/>
      <c r="B3" s="435"/>
      <c r="C3" s="435"/>
      <c r="D3" s="435"/>
      <c r="E3" s="435"/>
      <c r="F3" s="88"/>
      <c r="G3" s="89"/>
    </row>
    <row r="4" spans="1:17" ht="23.25" customHeight="1" thickBot="1" x14ac:dyDescent="0.3">
      <c r="A4" s="90"/>
      <c r="B4" s="435"/>
      <c r="C4" s="435"/>
      <c r="D4" s="435"/>
      <c r="E4" s="435"/>
      <c r="F4" s="94" t="s">
        <v>81</v>
      </c>
      <c r="G4" s="91">
        <f ca="1">NOW()</f>
        <v>44621.690539930554</v>
      </c>
    </row>
    <row r="5" spans="1:17" ht="23.25" customHeight="1" thickBot="1" x14ac:dyDescent="0.3">
      <c r="A5" s="90"/>
      <c r="B5" s="92"/>
      <c r="C5" s="92"/>
      <c r="D5" s="92"/>
      <c r="E5" s="93"/>
      <c r="F5" s="94" t="s">
        <v>60</v>
      </c>
      <c r="G5" s="201"/>
    </row>
    <row r="6" spans="1:17" ht="23.25" customHeight="1" thickBot="1" x14ac:dyDescent="0.3">
      <c r="A6" s="95" t="s">
        <v>82</v>
      </c>
      <c r="B6" s="95">
        <f>ORS_Log</f>
        <v>0</v>
      </c>
      <c r="C6" s="159" t="s">
        <v>282</v>
      </c>
      <c r="D6" s="95">
        <f>Grant_ID</f>
        <v>0</v>
      </c>
      <c r="E6" s="88"/>
      <c r="F6" s="88"/>
      <c r="G6" s="96"/>
    </row>
    <row r="7" spans="1:17" ht="25.5" customHeight="1" thickBot="1" x14ac:dyDescent="0.3">
      <c r="A7" s="97" t="s">
        <v>83</v>
      </c>
      <c r="B7" s="436"/>
      <c r="C7" s="437"/>
      <c r="D7" s="437"/>
      <c r="E7" s="438"/>
      <c r="F7" s="455" t="str">
        <f>IF(SubFOP_2="","",CONCATENATE(SubFOP_2,"-",PI_Org_2,"-",(LEFT(Program,3))))</f>
        <v/>
      </c>
      <c r="G7" s="440"/>
      <c r="J7" s="190"/>
      <c r="K7" s="190"/>
      <c r="L7" s="190"/>
      <c r="M7" s="190"/>
      <c r="N7" s="190"/>
      <c r="O7" s="190"/>
      <c r="P7" s="190"/>
      <c r="Q7" s="190"/>
    </row>
    <row r="8" spans="1:17" ht="9" customHeight="1" thickBot="1" x14ac:dyDescent="0.3">
      <c r="A8" s="100"/>
      <c r="B8" s="101"/>
      <c r="C8" s="101"/>
      <c r="D8" s="101"/>
      <c r="E8" s="101"/>
      <c r="F8" s="101"/>
      <c r="G8" s="102"/>
      <c r="J8" s="190"/>
      <c r="K8" s="190"/>
      <c r="L8" s="190"/>
      <c r="M8" s="190"/>
      <c r="N8" s="190"/>
      <c r="O8" s="190"/>
      <c r="P8" s="190"/>
      <c r="Q8" s="190"/>
    </row>
    <row r="9" spans="1:17" ht="32.25" customHeight="1" thickBot="1" x14ac:dyDescent="0.3">
      <c r="A9" s="132" t="s">
        <v>84</v>
      </c>
      <c r="B9" s="441" t="str">
        <f>SubFOP_2_Title</f>
        <v/>
      </c>
      <c r="C9" s="442"/>
      <c r="D9" s="442"/>
      <c r="E9" s="442"/>
      <c r="F9" s="442"/>
      <c r="G9" s="443"/>
      <c r="J9" s="190"/>
      <c r="K9" s="190"/>
      <c r="L9" s="190"/>
      <c r="M9" s="190"/>
      <c r="N9" s="190"/>
      <c r="O9" s="190"/>
      <c r="P9" s="190"/>
      <c r="Q9" s="190"/>
    </row>
    <row r="10" spans="1:17" ht="9" customHeight="1" thickBot="1" x14ac:dyDescent="0.3">
      <c r="A10" s="100"/>
      <c r="B10" s="101"/>
      <c r="C10" s="101"/>
      <c r="D10" s="101"/>
      <c r="E10" s="101"/>
      <c r="F10" s="101"/>
      <c r="G10" s="102"/>
      <c r="J10" s="190"/>
      <c r="K10" s="190"/>
      <c r="L10" s="190"/>
      <c r="M10" s="190"/>
      <c r="N10" s="190"/>
      <c r="O10" s="190"/>
      <c r="P10" s="190"/>
      <c r="Q10" s="190"/>
    </row>
    <row r="11" spans="1:17" ht="30.75" thickBot="1" x14ac:dyDescent="0.3">
      <c r="A11" s="133" t="s">
        <v>85</v>
      </c>
      <c r="B11" s="444" t="s">
        <v>86</v>
      </c>
      <c r="C11" s="444"/>
      <c r="D11" s="444"/>
      <c r="E11" s="134" t="s">
        <v>87</v>
      </c>
      <c r="F11" s="134" t="s">
        <v>88</v>
      </c>
      <c r="G11" s="135" t="s">
        <v>89</v>
      </c>
      <c r="J11" s="190"/>
      <c r="K11" s="190"/>
      <c r="L11" s="190"/>
      <c r="M11" s="190"/>
      <c r="N11" s="190"/>
      <c r="O11" s="190"/>
      <c r="P11" s="190"/>
      <c r="Q11" s="190"/>
    </row>
    <row r="12" spans="1:17" ht="15.75" thickBot="1" x14ac:dyDescent="0.3">
      <c r="A12" s="98" t="s">
        <v>90</v>
      </c>
      <c r="B12" s="445" t="str">
        <f>IF(A12="","",VLOOKUP(A12,Rev!A$2:B$28,2,FALSE))</f>
        <v>GC Grants and Contracts Budget Pool</v>
      </c>
      <c r="C12" s="446"/>
      <c r="D12" s="447"/>
      <c r="E12" s="99">
        <f>G12-F12</f>
        <v>0</v>
      </c>
      <c r="F12" s="196"/>
      <c r="G12" s="99">
        <f>Amount_2</f>
        <v>0</v>
      </c>
      <c r="J12" s="190"/>
      <c r="K12" s="190"/>
      <c r="L12" s="190"/>
      <c r="M12" s="190"/>
      <c r="N12" s="190"/>
      <c r="O12" s="190"/>
      <c r="P12" s="190"/>
      <c r="Q12" s="190"/>
    </row>
    <row r="13" spans="1:17" ht="9.75" customHeight="1" thickBot="1" x14ac:dyDescent="0.3">
      <c r="A13" s="100"/>
      <c r="B13" s="101"/>
      <c r="C13" s="101"/>
      <c r="D13" s="101"/>
      <c r="E13" s="101"/>
      <c r="F13" s="101"/>
      <c r="G13" s="102"/>
      <c r="J13" s="190"/>
      <c r="K13" s="190"/>
      <c r="L13" s="190"/>
      <c r="M13" s="190"/>
      <c r="N13" s="190"/>
      <c r="O13" s="190"/>
      <c r="P13" s="190"/>
      <c r="Q13" s="190"/>
    </row>
    <row r="14" spans="1:17" ht="30.75" thickBot="1" x14ac:dyDescent="0.3">
      <c r="A14" s="136" t="s">
        <v>85</v>
      </c>
      <c r="B14" s="448" t="s">
        <v>86</v>
      </c>
      <c r="C14" s="448"/>
      <c r="D14" s="448"/>
      <c r="E14" s="136" t="str">
        <f>E11</f>
        <v>Original/Current Budget</v>
      </c>
      <c r="F14" s="133" t="s">
        <v>88</v>
      </c>
      <c r="G14" s="274" t="s">
        <v>89</v>
      </c>
      <c r="J14" s="190"/>
      <c r="K14" s="190"/>
      <c r="L14" s="190"/>
      <c r="M14" s="190"/>
      <c r="N14" s="190"/>
      <c r="O14" s="190"/>
      <c r="P14" s="190"/>
      <c r="Q14" s="190"/>
    </row>
    <row r="15" spans="1:17" ht="15.75" thickBot="1" x14ac:dyDescent="0.3">
      <c r="A15" s="103" t="s">
        <v>121</v>
      </c>
      <c r="B15" s="456" t="str">
        <f>IF(A15="","",VLOOKUP(A15,Obj!A$2:B$74,2,FALSE))</f>
        <v>AC Facilities and Admin Budget Pool</v>
      </c>
      <c r="C15" s="457"/>
      <c r="D15" s="458"/>
      <c r="E15" s="104">
        <f>K21</f>
        <v>0</v>
      </c>
      <c r="F15" s="128">
        <f>K29</f>
        <v>0</v>
      </c>
      <c r="G15" s="128">
        <f>IF(A15&lt;&gt;"",E15+F15,"")</f>
        <v>0</v>
      </c>
      <c r="J15" s="432" t="s">
        <v>284</v>
      </c>
      <c r="K15" s="433"/>
      <c r="L15" s="190"/>
      <c r="M15" s="190"/>
      <c r="N15" s="190"/>
      <c r="O15" s="190"/>
      <c r="P15" s="190"/>
      <c r="Q15" s="190"/>
    </row>
    <row r="16" spans="1:17" x14ac:dyDescent="0.25">
      <c r="A16" s="181"/>
      <c r="B16" s="424" t="str">
        <f>IF(A16="","",VLOOKUP(A16,Obj!A$2:B$74,2,FALSE))</f>
        <v/>
      </c>
      <c r="C16" s="425"/>
      <c r="D16" s="426"/>
      <c r="E16" s="183"/>
      <c r="F16" s="184"/>
      <c r="G16" s="128" t="str">
        <f t="shared" ref="G16:G44" si="0">IF(A16&lt;&gt;"",E16+F16,"")</f>
        <v/>
      </c>
      <c r="J16" s="151" t="s">
        <v>285</v>
      </c>
      <c r="K16" s="152">
        <f>E12</f>
        <v>0</v>
      </c>
      <c r="L16" s="190"/>
      <c r="M16" s="190"/>
      <c r="N16" s="190"/>
      <c r="O16" s="190"/>
      <c r="P16" s="190"/>
      <c r="Q16" s="190"/>
    </row>
    <row r="17" spans="1:17" ht="15.75" thickBot="1" x14ac:dyDescent="0.3">
      <c r="A17" s="181"/>
      <c r="B17" s="424" t="str">
        <f>IF(A17="","",VLOOKUP(A17,Obj!A$2:B$74,2,FALSE))</f>
        <v/>
      </c>
      <c r="C17" s="425"/>
      <c r="D17" s="426"/>
      <c r="E17" s="183"/>
      <c r="F17" s="184"/>
      <c r="G17" s="128" t="str">
        <f t="shared" si="0"/>
        <v/>
      </c>
      <c r="J17" s="149" t="s">
        <v>98</v>
      </c>
      <c r="K17" s="187"/>
      <c r="L17" s="190"/>
      <c r="M17" s="190"/>
      <c r="N17" s="190"/>
      <c r="O17" s="190"/>
      <c r="P17" s="190"/>
      <c r="Q17" s="190"/>
    </row>
    <row r="18" spans="1:17" x14ac:dyDescent="0.25">
      <c r="A18" s="181"/>
      <c r="B18" s="424" t="str">
        <f>IF(A18="","",VLOOKUP(A18,Obj!A$2:B$74,2,FALSE))</f>
        <v/>
      </c>
      <c r="C18" s="425"/>
      <c r="D18" s="426"/>
      <c r="E18" s="183"/>
      <c r="F18" s="184"/>
      <c r="G18" s="128" t="str">
        <f t="shared" ref="G18:G38" si="1">IF(A18&lt;&gt;"",E18+F18,"")</f>
        <v/>
      </c>
      <c r="J18" s="151" t="s">
        <v>100</v>
      </c>
      <c r="K18" s="152">
        <f>(K16-K17)</f>
        <v>0</v>
      </c>
      <c r="L18" s="190"/>
      <c r="M18" s="190"/>
      <c r="N18" s="190"/>
      <c r="O18" s="190"/>
      <c r="P18" s="190"/>
      <c r="Q18" s="190"/>
    </row>
    <row r="19" spans="1:17" ht="15.75" thickBot="1" x14ac:dyDescent="0.3">
      <c r="A19" s="181"/>
      <c r="B19" s="424" t="str">
        <f>IF(A19="","",VLOOKUP(A19,Obj!A$2:B$74,2,FALSE))</f>
        <v/>
      </c>
      <c r="C19" s="425"/>
      <c r="D19" s="426"/>
      <c r="E19" s="183"/>
      <c r="F19" s="184"/>
      <c r="G19" s="128" t="str">
        <f t="shared" si="1"/>
        <v/>
      </c>
      <c r="J19" s="149" t="s">
        <v>103</v>
      </c>
      <c r="K19" s="153">
        <f>$D$46</f>
        <v>0</v>
      </c>
      <c r="L19" s="190"/>
      <c r="M19" s="190"/>
      <c r="N19" s="190"/>
      <c r="O19" s="190"/>
      <c r="P19" s="190"/>
      <c r="Q19" s="190"/>
    </row>
    <row r="20" spans="1:17" x14ac:dyDescent="0.25">
      <c r="A20" s="181"/>
      <c r="B20" s="424" t="str">
        <f>IF(A20="","",VLOOKUP(A20,Obj!A$2:B$74,2,FALSE))</f>
        <v/>
      </c>
      <c r="C20" s="425"/>
      <c r="D20" s="426"/>
      <c r="E20" s="183"/>
      <c r="F20" s="184"/>
      <c r="G20" s="128" t="str">
        <f t="shared" si="1"/>
        <v/>
      </c>
      <c r="J20" s="151" t="s">
        <v>106</v>
      </c>
      <c r="K20" s="152">
        <f>(K18/(1+K19))</f>
        <v>0</v>
      </c>
      <c r="L20" s="190"/>
      <c r="M20" s="190"/>
      <c r="N20" s="190"/>
      <c r="O20" s="190"/>
      <c r="P20" s="190"/>
      <c r="Q20" s="190"/>
    </row>
    <row r="21" spans="1:17" ht="15.75" thickBot="1" x14ac:dyDescent="0.3">
      <c r="A21" s="181"/>
      <c r="B21" s="424" t="str">
        <f>IF(A21="","",VLOOKUP(A21,Obj!A$2:B$74,2,FALSE))</f>
        <v/>
      </c>
      <c r="C21" s="425"/>
      <c r="D21" s="426"/>
      <c r="E21" s="183"/>
      <c r="F21" s="184"/>
      <c r="G21" s="128" t="str">
        <f t="shared" si="1"/>
        <v/>
      </c>
      <c r="J21" s="149" t="s">
        <v>109</v>
      </c>
      <c r="K21" s="150">
        <f>(K18-K20)</f>
        <v>0</v>
      </c>
      <c r="L21" s="190"/>
      <c r="M21" s="190"/>
      <c r="N21" s="190"/>
      <c r="O21" s="190"/>
      <c r="P21" s="190"/>
      <c r="Q21" s="190"/>
    </row>
    <row r="22" spans="1:17" ht="15.75" thickBot="1" x14ac:dyDescent="0.3">
      <c r="A22" s="181"/>
      <c r="B22" s="424" t="str">
        <f>IF(A22="","",VLOOKUP(A22,Obj!A$2:B$74,2,FALSE))</f>
        <v/>
      </c>
      <c r="C22" s="425"/>
      <c r="D22" s="426"/>
      <c r="E22" s="183"/>
      <c r="F22" s="184"/>
      <c r="G22" s="128" t="str">
        <f t="shared" si="1"/>
        <v/>
      </c>
      <c r="L22" s="190"/>
      <c r="M22" s="190"/>
      <c r="N22" s="190"/>
      <c r="O22" s="190"/>
      <c r="P22" s="190"/>
      <c r="Q22" s="190"/>
    </row>
    <row r="23" spans="1:17" ht="15.75" thickBot="1" x14ac:dyDescent="0.3">
      <c r="A23" s="181"/>
      <c r="B23" s="424" t="str">
        <f>IF(A23="","",VLOOKUP(A23,Obj!A$2:B$74,2,FALSE))</f>
        <v/>
      </c>
      <c r="C23" s="425"/>
      <c r="D23" s="426"/>
      <c r="E23" s="183"/>
      <c r="F23" s="184"/>
      <c r="G23" s="128" t="str">
        <f t="shared" si="1"/>
        <v/>
      </c>
      <c r="J23" s="430" t="s">
        <v>283</v>
      </c>
      <c r="K23" s="431"/>
      <c r="L23" s="190"/>
      <c r="M23" s="190"/>
      <c r="N23" s="190"/>
      <c r="O23" s="190"/>
      <c r="P23" s="190"/>
      <c r="Q23" s="190"/>
    </row>
    <row r="24" spans="1:17" x14ac:dyDescent="0.25">
      <c r="A24" s="181"/>
      <c r="B24" s="424" t="str">
        <f>IF(A24="","",VLOOKUP(A24,Obj!A$2:B$74,2,FALSE))</f>
        <v/>
      </c>
      <c r="C24" s="425"/>
      <c r="D24" s="426"/>
      <c r="E24" s="183"/>
      <c r="F24" s="184"/>
      <c r="G24" s="128" t="str">
        <f t="shared" si="1"/>
        <v/>
      </c>
      <c r="J24" s="156" t="s">
        <v>124</v>
      </c>
      <c r="K24" s="157">
        <f>F12</f>
        <v>0</v>
      </c>
      <c r="L24" s="190"/>
      <c r="M24" s="190"/>
      <c r="N24" s="190"/>
      <c r="O24" s="190"/>
      <c r="P24" s="190"/>
      <c r="Q24" s="190"/>
    </row>
    <row r="25" spans="1:17" ht="15.75" thickBot="1" x14ac:dyDescent="0.3">
      <c r="A25" s="181"/>
      <c r="B25" s="424" t="str">
        <f>IF(A25="","",VLOOKUP(A25,Obj!A$2:B$74,2,FALSE))</f>
        <v/>
      </c>
      <c r="C25" s="425"/>
      <c r="D25" s="426"/>
      <c r="E25" s="183"/>
      <c r="F25" s="184"/>
      <c r="G25" s="128" t="str">
        <f t="shared" si="1"/>
        <v/>
      </c>
      <c r="J25" s="154" t="s">
        <v>98</v>
      </c>
      <c r="K25" s="188"/>
      <c r="L25" s="190"/>
      <c r="M25" s="190"/>
      <c r="N25" s="190"/>
      <c r="O25" s="190"/>
      <c r="P25" s="190"/>
      <c r="Q25" s="190"/>
    </row>
    <row r="26" spans="1:17" x14ac:dyDescent="0.25">
      <c r="A26" s="181"/>
      <c r="B26" s="424" t="str">
        <f>IF(A26="","",VLOOKUP(A26,Obj!A$2:B$74,2,FALSE))</f>
        <v/>
      </c>
      <c r="C26" s="425"/>
      <c r="D26" s="426"/>
      <c r="E26" s="183"/>
      <c r="F26" s="184"/>
      <c r="G26" s="128" t="str">
        <f t="shared" si="1"/>
        <v/>
      </c>
      <c r="J26" s="156" t="s">
        <v>100</v>
      </c>
      <c r="K26" s="157">
        <f>K24-K25</f>
        <v>0</v>
      </c>
      <c r="L26" s="190"/>
      <c r="M26" s="190"/>
      <c r="N26" s="190"/>
      <c r="O26" s="190"/>
      <c r="P26" s="190"/>
      <c r="Q26" s="190"/>
    </row>
    <row r="27" spans="1:17" ht="15.75" thickBot="1" x14ac:dyDescent="0.3">
      <c r="A27" s="181"/>
      <c r="B27" s="424" t="str">
        <f>IF(A27="","",VLOOKUP(A27,Obj!A$2:B$74,2,FALSE))</f>
        <v/>
      </c>
      <c r="C27" s="425"/>
      <c r="D27" s="426"/>
      <c r="E27" s="183"/>
      <c r="F27" s="184"/>
      <c r="G27" s="128" t="str">
        <f t="shared" si="1"/>
        <v/>
      </c>
      <c r="J27" s="154" t="s">
        <v>103</v>
      </c>
      <c r="K27" s="158">
        <f>$D$46</f>
        <v>0</v>
      </c>
      <c r="L27" s="190"/>
      <c r="M27" s="190"/>
      <c r="N27" s="190"/>
      <c r="O27" s="190"/>
      <c r="P27" s="190"/>
      <c r="Q27" s="190"/>
    </row>
    <row r="28" spans="1:17" x14ac:dyDescent="0.25">
      <c r="A28" s="181"/>
      <c r="B28" s="424" t="str">
        <f>IF(A28="","",VLOOKUP(A28,Obj!A$2:B$74,2,FALSE))</f>
        <v/>
      </c>
      <c r="C28" s="425"/>
      <c r="D28" s="426"/>
      <c r="E28" s="183"/>
      <c r="F28" s="184"/>
      <c r="G28" s="128" t="str">
        <f t="shared" si="1"/>
        <v/>
      </c>
      <c r="J28" s="156" t="s">
        <v>106</v>
      </c>
      <c r="K28" s="157">
        <f>(K26/(1+K27))</f>
        <v>0</v>
      </c>
      <c r="L28" s="190"/>
      <c r="M28" s="190"/>
      <c r="N28" s="190"/>
      <c r="O28" s="190"/>
      <c r="P28" s="190"/>
      <c r="Q28" s="190"/>
    </row>
    <row r="29" spans="1:17" ht="15.75" thickBot="1" x14ac:dyDescent="0.3">
      <c r="A29" s="181"/>
      <c r="B29" s="424" t="str">
        <f>IF(A29="","",VLOOKUP(A29,Obj!A$2:B$74,2,FALSE))</f>
        <v/>
      </c>
      <c r="C29" s="425"/>
      <c r="D29" s="426"/>
      <c r="E29" s="183"/>
      <c r="F29" s="184"/>
      <c r="G29" s="128" t="str">
        <f t="shared" si="1"/>
        <v/>
      </c>
      <c r="J29" s="154" t="s">
        <v>109</v>
      </c>
      <c r="K29" s="155">
        <f>(K26-K28)</f>
        <v>0</v>
      </c>
      <c r="L29" s="190"/>
      <c r="M29" s="190"/>
      <c r="N29" s="190"/>
      <c r="O29" s="190"/>
      <c r="P29" s="190"/>
      <c r="Q29" s="190"/>
    </row>
    <row r="30" spans="1:17" ht="15.75" thickBot="1" x14ac:dyDescent="0.3">
      <c r="A30" s="181"/>
      <c r="B30" s="424" t="str">
        <f>IF(A30="","",VLOOKUP(A30,Obj!A$2:B$74,2,FALSE))</f>
        <v/>
      </c>
      <c r="C30" s="425"/>
      <c r="D30" s="426"/>
      <c r="E30" s="183"/>
      <c r="F30" s="184"/>
      <c r="G30" s="128" t="str">
        <f t="shared" si="1"/>
        <v/>
      </c>
      <c r="L30" s="190"/>
      <c r="M30" s="190"/>
      <c r="N30" s="190"/>
      <c r="O30" s="190"/>
      <c r="P30" s="190"/>
      <c r="Q30" s="190"/>
    </row>
    <row r="31" spans="1:17" ht="15.75" thickBot="1" x14ac:dyDescent="0.3">
      <c r="A31" s="181"/>
      <c r="B31" s="424" t="str">
        <f>IF(A31="","",VLOOKUP(A31,Obj!A$2:B$74,2,FALSE))</f>
        <v/>
      </c>
      <c r="C31" s="425"/>
      <c r="D31" s="426"/>
      <c r="E31" s="183"/>
      <c r="F31" s="184"/>
      <c r="G31" s="128" t="str">
        <f t="shared" si="1"/>
        <v/>
      </c>
      <c r="J31" s="432" t="s">
        <v>286</v>
      </c>
      <c r="K31" s="433"/>
      <c r="L31" s="190"/>
      <c r="M31" s="190"/>
      <c r="N31" s="190"/>
      <c r="O31" s="190"/>
      <c r="P31" s="190"/>
      <c r="Q31" s="190"/>
    </row>
    <row r="32" spans="1:17" x14ac:dyDescent="0.25">
      <c r="A32" s="181"/>
      <c r="B32" s="424" t="str">
        <f>IF(A32="","",VLOOKUP(A32,Obj!A$2:B$74,2,FALSE))</f>
        <v/>
      </c>
      <c r="C32" s="425"/>
      <c r="D32" s="426"/>
      <c r="E32" s="183"/>
      <c r="F32" s="184"/>
      <c r="G32" s="128" t="str">
        <f t="shared" si="1"/>
        <v/>
      </c>
      <c r="J32" s="151" t="s">
        <v>285</v>
      </c>
      <c r="K32" s="152">
        <f>G12</f>
        <v>0</v>
      </c>
      <c r="L32" s="190"/>
      <c r="M32" s="190"/>
      <c r="N32" s="190"/>
      <c r="O32" s="190"/>
      <c r="P32" s="190"/>
      <c r="Q32" s="190"/>
    </row>
    <row r="33" spans="1:17" ht="15.75" thickBot="1" x14ac:dyDescent="0.3">
      <c r="A33" s="181"/>
      <c r="B33" s="424" t="str">
        <f>IF(A33="","",VLOOKUP(A33,Obj!A$2:B$74,2,FALSE))</f>
        <v/>
      </c>
      <c r="C33" s="425"/>
      <c r="D33" s="426"/>
      <c r="E33" s="183"/>
      <c r="F33" s="184"/>
      <c r="G33" s="128" t="str">
        <f t="shared" si="1"/>
        <v/>
      </c>
      <c r="J33" s="149" t="s">
        <v>98</v>
      </c>
      <c r="K33" s="187"/>
      <c r="L33" s="190"/>
      <c r="M33" s="190"/>
      <c r="N33" s="190"/>
      <c r="O33" s="190"/>
      <c r="P33" s="190"/>
      <c r="Q33" s="190"/>
    </row>
    <row r="34" spans="1:17" x14ac:dyDescent="0.25">
      <c r="A34" s="181"/>
      <c r="B34" s="424" t="str">
        <f>IF(A34="","",VLOOKUP(A34,Obj!A$2:B$74,2,FALSE))</f>
        <v/>
      </c>
      <c r="C34" s="425"/>
      <c r="D34" s="426"/>
      <c r="E34" s="183"/>
      <c r="F34" s="184"/>
      <c r="G34" s="128" t="str">
        <f t="shared" si="1"/>
        <v/>
      </c>
      <c r="J34" s="151" t="s">
        <v>100</v>
      </c>
      <c r="K34" s="152">
        <f>(K32-K33)</f>
        <v>0</v>
      </c>
      <c r="L34" s="190"/>
      <c r="M34" s="190"/>
      <c r="N34" s="190"/>
      <c r="O34" s="190"/>
      <c r="P34" s="190"/>
      <c r="Q34" s="190"/>
    </row>
    <row r="35" spans="1:17" ht="15.75" thickBot="1" x14ac:dyDescent="0.3">
      <c r="A35" s="181"/>
      <c r="B35" s="424" t="str">
        <f>IF(A35="","",VLOOKUP(A35,Obj!A$2:B$74,2,FALSE))</f>
        <v/>
      </c>
      <c r="C35" s="425"/>
      <c r="D35" s="426"/>
      <c r="E35" s="183"/>
      <c r="F35" s="184"/>
      <c r="G35" s="128" t="str">
        <f t="shared" si="1"/>
        <v/>
      </c>
      <c r="J35" s="149" t="s">
        <v>103</v>
      </c>
      <c r="K35" s="153">
        <f>$D$46</f>
        <v>0</v>
      </c>
      <c r="L35" s="190"/>
      <c r="M35" s="190"/>
      <c r="N35" s="190"/>
      <c r="O35" s="190"/>
      <c r="P35" s="190"/>
      <c r="Q35" s="190"/>
    </row>
    <row r="36" spans="1:17" x14ac:dyDescent="0.25">
      <c r="A36" s="181"/>
      <c r="B36" s="424" t="str">
        <f>IF(A36="","",VLOOKUP(A36,Obj!A$2:B$74,2,FALSE))</f>
        <v/>
      </c>
      <c r="C36" s="425"/>
      <c r="D36" s="426"/>
      <c r="E36" s="183"/>
      <c r="F36" s="184"/>
      <c r="G36" s="128" t="str">
        <f t="shared" si="1"/>
        <v/>
      </c>
      <c r="J36" s="151" t="s">
        <v>106</v>
      </c>
      <c r="K36" s="152">
        <f>(K34/(1+K35))</f>
        <v>0</v>
      </c>
      <c r="L36" s="190"/>
      <c r="M36" s="190"/>
      <c r="N36" s="190"/>
      <c r="O36" s="190"/>
      <c r="P36" s="190"/>
      <c r="Q36" s="190"/>
    </row>
    <row r="37" spans="1:17" ht="15.75" thickBot="1" x14ac:dyDescent="0.3">
      <c r="A37" s="181"/>
      <c r="B37" s="424" t="str">
        <f>IF(A37="","",VLOOKUP(A37,Obj!A$2:B$74,2,FALSE))</f>
        <v/>
      </c>
      <c r="C37" s="425"/>
      <c r="D37" s="426"/>
      <c r="E37" s="183"/>
      <c r="F37" s="184"/>
      <c r="G37" s="128" t="str">
        <f t="shared" si="1"/>
        <v/>
      </c>
      <c r="J37" s="149" t="s">
        <v>109</v>
      </c>
      <c r="K37" s="150">
        <f>(K34-K36)</f>
        <v>0</v>
      </c>
      <c r="L37" s="190"/>
      <c r="M37" s="190"/>
      <c r="N37" s="190"/>
      <c r="O37" s="190"/>
      <c r="P37" s="190"/>
      <c r="Q37" s="190"/>
    </row>
    <row r="38" spans="1:17" x14ac:dyDescent="0.25">
      <c r="A38" s="182"/>
      <c r="B38" s="424" t="str">
        <f>IF(A38="","",VLOOKUP(A38,Obj!A$2:B$74,2,FALSE))</f>
        <v/>
      </c>
      <c r="C38" s="425"/>
      <c r="D38" s="426"/>
      <c r="E38" s="183"/>
      <c r="F38" s="184"/>
      <c r="G38" s="128" t="str">
        <f t="shared" si="1"/>
        <v/>
      </c>
      <c r="J38" s="190"/>
      <c r="K38" s="190"/>
      <c r="L38" s="190"/>
      <c r="M38" s="190"/>
      <c r="N38" s="190"/>
      <c r="O38" s="190"/>
      <c r="P38" s="190"/>
      <c r="Q38" s="190"/>
    </row>
    <row r="39" spans="1:17" x14ac:dyDescent="0.25">
      <c r="A39" s="182"/>
      <c r="B39" s="424" t="str">
        <f>IF(A39="","",VLOOKUP(A39,Obj!A$2:B$74,2,FALSE))</f>
        <v/>
      </c>
      <c r="C39" s="425"/>
      <c r="D39" s="426"/>
      <c r="E39" s="183"/>
      <c r="F39" s="184"/>
      <c r="G39" s="128" t="str">
        <f t="shared" si="0"/>
        <v/>
      </c>
      <c r="J39" s="190"/>
      <c r="K39" s="190"/>
      <c r="L39" s="190"/>
      <c r="M39" s="190"/>
      <c r="N39" s="190"/>
      <c r="O39" s="190"/>
      <c r="P39" s="190"/>
      <c r="Q39" s="190"/>
    </row>
    <row r="40" spans="1:17" x14ac:dyDescent="0.25">
      <c r="A40" s="182"/>
      <c r="B40" s="424" t="str">
        <f>IF(A40="","",VLOOKUP(A40,Obj!A$2:B$74,2,FALSE))</f>
        <v/>
      </c>
      <c r="C40" s="425"/>
      <c r="D40" s="426"/>
      <c r="E40" s="183"/>
      <c r="F40" s="184"/>
      <c r="G40" s="128" t="str">
        <f t="shared" si="0"/>
        <v/>
      </c>
      <c r="J40" s="190"/>
      <c r="K40" s="190"/>
      <c r="L40" s="190"/>
      <c r="M40" s="190"/>
      <c r="N40" s="190"/>
      <c r="O40" s="190"/>
      <c r="P40" s="190"/>
      <c r="Q40" s="190"/>
    </row>
    <row r="41" spans="1:17" x14ac:dyDescent="0.25">
      <c r="A41" s="182"/>
      <c r="B41" s="424" t="str">
        <f>IF(A41="","",VLOOKUP(A41,Obj!A$2:B$74,2,FALSE))</f>
        <v/>
      </c>
      <c r="C41" s="425"/>
      <c r="D41" s="426"/>
      <c r="E41" s="183"/>
      <c r="F41" s="184"/>
      <c r="G41" s="128" t="str">
        <f t="shared" si="0"/>
        <v/>
      </c>
      <c r="J41" s="190"/>
      <c r="K41" s="190"/>
      <c r="L41" s="190"/>
      <c r="M41" s="190"/>
      <c r="N41" s="190"/>
      <c r="O41" s="190"/>
      <c r="P41" s="190"/>
      <c r="Q41" s="190"/>
    </row>
    <row r="42" spans="1:17" x14ac:dyDescent="0.25">
      <c r="A42" s="182"/>
      <c r="B42" s="424" t="str">
        <f>IF(A42="","",VLOOKUP(A42,Obj!A$2:B$74,2,FALSE))</f>
        <v/>
      </c>
      <c r="C42" s="425"/>
      <c r="D42" s="426"/>
      <c r="E42" s="183"/>
      <c r="F42" s="184"/>
      <c r="G42" s="128" t="str">
        <f t="shared" si="0"/>
        <v/>
      </c>
      <c r="J42" s="190"/>
      <c r="K42" s="190"/>
      <c r="L42" s="190"/>
      <c r="M42" s="190"/>
      <c r="N42" s="190"/>
      <c r="O42" s="190"/>
      <c r="P42" s="190"/>
      <c r="Q42" s="190"/>
    </row>
    <row r="43" spans="1:17" x14ac:dyDescent="0.25">
      <c r="A43" s="182"/>
      <c r="B43" s="424" t="str">
        <f>IF(A43="","",VLOOKUP(A43,Obj!A$2:B$74,2,FALSE))</f>
        <v/>
      </c>
      <c r="C43" s="425"/>
      <c r="D43" s="426"/>
      <c r="E43" s="183"/>
      <c r="F43" s="184"/>
      <c r="G43" s="128" t="str">
        <f t="shared" si="0"/>
        <v/>
      </c>
      <c r="J43" s="190"/>
      <c r="K43" s="190"/>
      <c r="L43" s="190"/>
      <c r="M43" s="190"/>
      <c r="N43" s="190"/>
      <c r="O43" s="190"/>
      <c r="P43" s="190"/>
      <c r="Q43" s="190"/>
    </row>
    <row r="44" spans="1:17" ht="15.75" thickBot="1" x14ac:dyDescent="0.3">
      <c r="A44" s="105"/>
      <c r="B44" s="427" t="str">
        <f>IF(A44="","",VLOOKUP(A44,Obj!A$2:B$74,2,FALSE))</f>
        <v/>
      </c>
      <c r="C44" s="428"/>
      <c r="D44" s="429"/>
      <c r="E44" s="185"/>
      <c r="F44" s="186"/>
      <c r="G44" s="106" t="str">
        <f t="shared" si="0"/>
        <v/>
      </c>
      <c r="J44" s="190"/>
      <c r="K44" s="190"/>
      <c r="L44" s="190"/>
      <c r="M44" s="190"/>
      <c r="N44" s="190"/>
      <c r="O44" s="190"/>
      <c r="P44" s="190"/>
      <c r="Q44" s="190"/>
    </row>
    <row r="45" spans="1:17" ht="22.5" customHeight="1" thickBot="1" x14ac:dyDescent="0.3">
      <c r="A45" s="107"/>
      <c r="B45" s="421" t="s">
        <v>123</v>
      </c>
      <c r="C45" s="422"/>
      <c r="D45" s="423"/>
      <c r="E45" s="108">
        <f>SUM(E15:E43)</f>
        <v>0</v>
      </c>
      <c r="F45" s="109">
        <f>SUM(F15:F44)</f>
        <v>0</v>
      </c>
      <c r="G45" s="110">
        <f>SUM(G15:G44)</f>
        <v>0</v>
      </c>
      <c r="J45" s="190"/>
      <c r="K45" s="190"/>
      <c r="L45" s="190"/>
      <c r="M45" s="190"/>
      <c r="N45" s="190"/>
      <c r="O45" s="190"/>
      <c r="P45" s="190"/>
      <c r="Q45" s="190"/>
    </row>
    <row r="46" spans="1:17" ht="25.5" customHeight="1" thickBot="1" x14ac:dyDescent="0.3">
      <c r="A46" s="111" t="s">
        <v>21</v>
      </c>
      <c r="B46" s="129">
        <f>T_Code_2</f>
        <v>0</v>
      </c>
      <c r="C46" s="112" t="s">
        <v>16</v>
      </c>
      <c r="D46" s="130">
        <f>F_A_Rate_2</f>
        <v>0</v>
      </c>
      <c r="E46" s="112" t="s">
        <v>281</v>
      </c>
      <c r="F46" s="192"/>
      <c r="G46" s="113"/>
      <c r="J46" s="190"/>
      <c r="K46" s="190"/>
      <c r="L46" s="190"/>
      <c r="M46" s="190"/>
      <c r="N46" s="190"/>
      <c r="O46" s="190"/>
      <c r="P46" s="190"/>
      <c r="Q46" s="190"/>
    </row>
    <row r="47" spans="1:17" ht="19.5" customHeight="1" x14ac:dyDescent="0.25">
      <c r="A47" s="143"/>
      <c r="B47" s="144"/>
      <c r="C47" s="144"/>
      <c r="D47" s="144"/>
      <c r="E47" s="144"/>
      <c r="F47" s="144"/>
      <c r="G47" s="145"/>
      <c r="J47" s="190"/>
      <c r="K47" s="190"/>
      <c r="L47" s="190"/>
      <c r="M47" s="190"/>
      <c r="N47" s="190"/>
      <c r="O47" s="190"/>
      <c r="P47" s="190"/>
      <c r="Q47" s="190"/>
    </row>
    <row r="48" spans="1:17" ht="19.5" customHeight="1" x14ac:dyDescent="0.25">
      <c r="A48" s="146"/>
      <c r="B48" s="147"/>
      <c r="C48" s="147"/>
      <c r="D48" s="147"/>
      <c r="E48" s="147"/>
      <c r="F48" s="147"/>
      <c r="G48" s="148"/>
      <c r="J48" s="190"/>
      <c r="K48" s="190"/>
      <c r="L48" s="190"/>
      <c r="M48" s="190"/>
      <c r="N48" s="190"/>
      <c r="O48" s="190"/>
      <c r="P48" s="190"/>
      <c r="Q48" s="190"/>
    </row>
    <row r="49" spans="1:17" ht="19.5" customHeight="1" x14ac:dyDescent="0.25">
      <c r="A49" s="146"/>
      <c r="B49" s="147"/>
      <c r="C49" s="147"/>
      <c r="D49" s="147"/>
      <c r="E49" s="147"/>
      <c r="F49" s="147"/>
      <c r="G49" s="148"/>
      <c r="J49" s="190"/>
      <c r="K49" s="190"/>
      <c r="L49" s="190"/>
      <c r="M49" s="190"/>
      <c r="N49" s="190"/>
      <c r="O49" s="190"/>
      <c r="P49" s="190"/>
      <c r="Q49" s="190"/>
    </row>
    <row r="50" spans="1:17" ht="19.5" customHeight="1" x14ac:dyDescent="0.25">
      <c r="A50" s="146"/>
      <c r="B50" s="147"/>
      <c r="C50" s="147"/>
      <c r="D50" s="147"/>
      <c r="E50" s="147"/>
      <c r="F50" s="147"/>
      <c r="G50" s="148"/>
      <c r="J50" s="190"/>
      <c r="K50" s="190"/>
      <c r="L50" s="190"/>
      <c r="M50" s="190"/>
      <c r="N50" s="190"/>
      <c r="O50" s="190"/>
      <c r="P50" s="190"/>
      <c r="Q50" s="190"/>
    </row>
    <row r="51" spans="1:17" ht="19.5" customHeight="1" x14ac:dyDescent="0.25">
      <c r="A51" s="146"/>
      <c r="B51" s="147"/>
      <c r="C51" s="147"/>
      <c r="D51" s="147"/>
      <c r="E51" s="147"/>
      <c r="F51" s="147"/>
      <c r="G51" s="148"/>
      <c r="J51" s="190"/>
      <c r="K51" s="190"/>
      <c r="L51" s="190"/>
      <c r="M51" s="190"/>
      <c r="N51" s="190"/>
      <c r="O51" s="190"/>
      <c r="P51" s="190"/>
      <c r="Q51" s="190"/>
    </row>
    <row r="52" spans="1:17" ht="19.5" customHeight="1" thickBot="1" x14ac:dyDescent="0.3">
      <c r="A52" s="140"/>
      <c r="B52" s="141"/>
      <c r="C52" s="141"/>
      <c r="D52" s="141"/>
      <c r="E52" s="141"/>
      <c r="F52" s="141"/>
      <c r="G52" s="142"/>
      <c r="J52" s="190"/>
      <c r="K52" s="190"/>
      <c r="L52" s="190"/>
      <c r="M52" s="190"/>
      <c r="N52" s="190"/>
      <c r="O52" s="190"/>
      <c r="P52" s="190"/>
      <c r="Q52" s="190"/>
    </row>
    <row r="53" spans="1:17" ht="18.75" x14ac:dyDescent="0.25">
      <c r="A53" s="114"/>
      <c r="B53" s="114"/>
      <c r="C53" s="114"/>
      <c r="D53" s="114"/>
      <c r="E53" s="114"/>
      <c r="F53" s="114"/>
      <c r="G53" s="114"/>
    </row>
  </sheetData>
  <sheetProtection formatCells="0"/>
  <mergeCells count="42">
    <mergeCell ref="J23:K23"/>
    <mergeCell ref="J15:K15"/>
    <mergeCell ref="J31:K31"/>
    <mergeCell ref="B11:D11"/>
    <mergeCell ref="C1:E1"/>
    <mergeCell ref="B2:E4"/>
    <mergeCell ref="B7:E7"/>
    <mergeCell ref="F7:G7"/>
    <mergeCell ref="B9:G9"/>
    <mergeCell ref="B28:D28"/>
    <mergeCell ref="B12:D12"/>
    <mergeCell ref="B14:D14"/>
    <mergeCell ref="B15:D15"/>
    <mergeCell ref="B16:D16"/>
    <mergeCell ref="B17:D17"/>
    <mergeCell ref="B34:D34"/>
    <mergeCell ref="B18:D18"/>
    <mergeCell ref="B19:D19"/>
    <mergeCell ref="B25:D25"/>
    <mergeCell ref="B26:D26"/>
    <mergeCell ref="B27:D27"/>
    <mergeCell ref="B20:D20"/>
    <mergeCell ref="B21:D21"/>
    <mergeCell ref="B22:D22"/>
    <mergeCell ref="B23:D23"/>
    <mergeCell ref="B24:D24"/>
    <mergeCell ref="B29:D29"/>
    <mergeCell ref="B30:D30"/>
    <mergeCell ref="B31:D31"/>
    <mergeCell ref="B32:D32"/>
    <mergeCell ref="B33:D33"/>
    <mergeCell ref="B35:D35"/>
    <mergeCell ref="B36:D36"/>
    <mergeCell ref="B41:D41"/>
    <mergeCell ref="B42:D42"/>
    <mergeCell ref="B43:D43"/>
    <mergeCell ref="B44:D44"/>
    <mergeCell ref="B45:D45"/>
    <mergeCell ref="B37:D37"/>
    <mergeCell ref="B38:D38"/>
    <mergeCell ref="B39:D39"/>
    <mergeCell ref="B40:D40"/>
  </mergeCells>
  <dataValidations count="3">
    <dataValidation allowBlank="1" showInputMessage="1" showErrorMessage="1" promptTitle="Description" prompt="This cell will automatically fill.  If #N/A appears, then the Budget Pool Account is not valid." sqref="B12:D12 B15:D44" xr:uid="{00000000-0002-0000-0800-000000000000}"/>
    <dataValidation type="textLength" operator="equal" allowBlank="1" showInputMessage="1" showErrorMessage="1" errorTitle="Budget Pool Account" error="Budget Pool Account must be 3 characters." promptTitle="Budget Pool Account" prompt="Budget Pool Accounts are 3 characters.  Please enter in XXX format." sqref="A12" xr:uid="{00000000-0002-0000-0800-000001000000}">
      <formula1>3</formula1>
    </dataValidation>
    <dataValidation type="list" allowBlank="1" showInputMessage="1" showErrorMessage="1" sqref="B7:E7" xr:uid="{00000000-0002-0000-0800-000002000000}">
      <formula1>Setup_Types</formula1>
    </dataValidation>
  </dataValidations>
  <printOptions horizontalCentered="1"/>
  <pageMargins left="0.7" right="0.7" top="0.75" bottom="0.75" header="0.3" footer="0.3"/>
  <pageSetup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3000000}">
          <x14:formula1>
            <xm:f>#REF!</xm:f>
          </x14:formula1>
          <xm:sqref>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499984740745262"/>
    <pageSetUpPr fitToPage="1"/>
  </sheetPr>
  <dimension ref="A1:P53"/>
  <sheetViews>
    <sheetView zoomScale="85" zoomScaleNormal="85" workbookViewId="0">
      <selection activeCell="G5" sqref="G5"/>
    </sheetView>
  </sheetViews>
  <sheetFormatPr defaultRowHeight="15" x14ac:dyDescent="0.25"/>
  <cols>
    <col min="1" max="1" width="9.7109375" customWidth="1"/>
    <col min="2" max="4" width="13.85546875" customWidth="1"/>
    <col min="5" max="7" width="20.7109375" customWidth="1"/>
    <col min="9" max="9" width="14.28515625" customWidth="1"/>
    <col min="10" max="11" width="21.7109375" customWidth="1"/>
  </cols>
  <sheetData>
    <row r="1" spans="1:16" x14ac:dyDescent="0.25">
      <c r="B1" s="41"/>
      <c r="C1" s="434"/>
      <c r="D1" s="434"/>
      <c r="E1" s="434"/>
      <c r="F1" s="82"/>
      <c r="G1" s="83"/>
      <c r="J1" s="190"/>
      <c r="K1" s="190"/>
      <c r="L1" s="190"/>
      <c r="M1" s="190"/>
      <c r="N1" s="190"/>
      <c r="O1" s="190"/>
      <c r="P1" s="190"/>
    </row>
    <row r="2" spans="1:16" x14ac:dyDescent="0.25">
      <c r="A2" s="84"/>
      <c r="B2" s="435" t="s">
        <v>80</v>
      </c>
      <c r="C2" s="435"/>
      <c r="D2" s="435"/>
      <c r="E2" s="435"/>
      <c r="F2" s="85"/>
      <c r="G2" s="86"/>
      <c r="J2" s="190"/>
      <c r="K2" s="190"/>
      <c r="L2" s="190"/>
      <c r="M2" s="190"/>
      <c r="N2" s="190"/>
      <c r="O2" s="190"/>
      <c r="P2" s="190"/>
    </row>
    <row r="3" spans="1:16" ht="15.75" thickBot="1" x14ac:dyDescent="0.3">
      <c r="A3" s="87"/>
      <c r="B3" s="435"/>
      <c r="C3" s="435"/>
      <c r="D3" s="435"/>
      <c r="E3" s="435"/>
      <c r="F3" s="88"/>
      <c r="G3" s="89"/>
      <c r="J3" s="190"/>
      <c r="K3" s="190"/>
      <c r="L3" s="190"/>
      <c r="M3" s="190"/>
      <c r="N3" s="190"/>
      <c r="O3" s="190"/>
      <c r="P3" s="190"/>
    </row>
    <row r="4" spans="1:16" ht="23.25" customHeight="1" thickBot="1" x14ac:dyDescent="0.3">
      <c r="A4" s="90"/>
      <c r="B4" s="435"/>
      <c r="C4" s="435"/>
      <c r="D4" s="435"/>
      <c r="E4" s="435"/>
      <c r="F4" s="94" t="s">
        <v>81</v>
      </c>
      <c r="G4" s="91">
        <f ca="1">NOW()</f>
        <v>44621.690539930554</v>
      </c>
      <c r="J4" s="190"/>
      <c r="K4" s="190"/>
      <c r="L4" s="190"/>
      <c r="M4" s="190"/>
      <c r="N4" s="190"/>
      <c r="O4" s="190"/>
      <c r="P4" s="190"/>
    </row>
    <row r="5" spans="1:16" ht="23.25" customHeight="1" thickBot="1" x14ac:dyDescent="0.3">
      <c r="A5" s="90"/>
      <c r="B5" s="92"/>
      <c r="C5" s="92"/>
      <c r="D5" s="92"/>
      <c r="E5" s="93"/>
      <c r="F5" s="94" t="s">
        <v>60</v>
      </c>
      <c r="G5" s="201"/>
      <c r="J5" s="190"/>
      <c r="K5" s="190"/>
      <c r="L5" s="190"/>
      <c r="M5" s="190"/>
      <c r="N5" s="190"/>
      <c r="O5" s="190"/>
      <c r="P5" s="190"/>
    </row>
    <row r="6" spans="1:16" ht="23.25" customHeight="1" thickBot="1" x14ac:dyDescent="0.3">
      <c r="A6" s="95" t="s">
        <v>82</v>
      </c>
      <c r="B6" s="95">
        <f>ORS_Log</f>
        <v>0</v>
      </c>
      <c r="C6" s="159" t="s">
        <v>282</v>
      </c>
      <c r="D6" s="95">
        <f>Grant_ID</f>
        <v>0</v>
      </c>
      <c r="E6" s="88"/>
      <c r="F6" s="88"/>
      <c r="G6" s="96"/>
      <c r="J6" s="190"/>
      <c r="K6" s="190"/>
      <c r="L6" s="190"/>
      <c r="M6" s="190"/>
      <c r="N6" s="190"/>
      <c r="O6" s="190"/>
      <c r="P6" s="190"/>
    </row>
    <row r="7" spans="1:16" ht="25.5" customHeight="1" thickBot="1" x14ac:dyDescent="0.3">
      <c r="A7" s="97" t="s">
        <v>83</v>
      </c>
      <c r="B7" s="436"/>
      <c r="C7" s="437"/>
      <c r="D7" s="437"/>
      <c r="E7" s="438"/>
      <c r="F7" s="455" t="str">
        <f>IF(SubFOP_3="","",CONCATENATE(SubFOP_3,"-",PI_Org_3,"-",(LEFT(Program,3))))</f>
        <v/>
      </c>
      <c r="G7" s="440"/>
      <c r="J7" s="190"/>
      <c r="K7" s="190"/>
      <c r="L7" s="190"/>
      <c r="M7" s="190"/>
      <c r="N7" s="190"/>
      <c r="O7" s="190"/>
      <c r="P7" s="190"/>
    </row>
    <row r="8" spans="1:16" ht="9" customHeight="1" thickBot="1" x14ac:dyDescent="0.3">
      <c r="A8" s="100"/>
      <c r="B8" s="101"/>
      <c r="C8" s="101"/>
      <c r="D8" s="101"/>
      <c r="E8" s="101"/>
      <c r="F8" s="101"/>
      <c r="G8" s="102"/>
      <c r="J8" s="190"/>
      <c r="K8" s="190"/>
      <c r="L8" s="190"/>
      <c r="M8" s="190"/>
      <c r="N8" s="190"/>
      <c r="O8" s="190"/>
      <c r="P8" s="190"/>
    </row>
    <row r="9" spans="1:16" ht="32.25" customHeight="1" thickBot="1" x14ac:dyDescent="0.3">
      <c r="A9" s="132" t="s">
        <v>84</v>
      </c>
      <c r="B9" s="441" t="str">
        <f>SubFOP_3_Title</f>
        <v/>
      </c>
      <c r="C9" s="442"/>
      <c r="D9" s="442"/>
      <c r="E9" s="442"/>
      <c r="F9" s="442"/>
      <c r="G9" s="443"/>
      <c r="J9" s="190"/>
      <c r="K9" s="190"/>
      <c r="L9" s="190"/>
      <c r="M9" s="190"/>
      <c r="N9" s="190"/>
      <c r="O9" s="190"/>
      <c r="P9" s="190"/>
    </row>
    <row r="10" spans="1:16" ht="9" customHeight="1" thickBot="1" x14ac:dyDescent="0.3">
      <c r="A10" s="100"/>
      <c r="B10" s="101"/>
      <c r="C10" s="101"/>
      <c r="D10" s="101"/>
      <c r="E10" s="101"/>
      <c r="F10" s="101"/>
      <c r="G10" s="102"/>
      <c r="J10" s="190"/>
      <c r="K10" s="190"/>
      <c r="L10" s="190"/>
      <c r="M10" s="190"/>
      <c r="N10" s="190"/>
      <c r="O10" s="190"/>
      <c r="P10" s="190"/>
    </row>
    <row r="11" spans="1:16" ht="30.75" thickBot="1" x14ac:dyDescent="0.3">
      <c r="A11" s="133" t="s">
        <v>85</v>
      </c>
      <c r="B11" s="444" t="s">
        <v>86</v>
      </c>
      <c r="C11" s="444"/>
      <c r="D11" s="444"/>
      <c r="E11" s="134" t="s">
        <v>87</v>
      </c>
      <c r="F11" s="134" t="s">
        <v>88</v>
      </c>
      <c r="G11" s="135" t="s">
        <v>89</v>
      </c>
      <c r="J11" s="190"/>
      <c r="K11" s="190"/>
      <c r="L11" s="190"/>
      <c r="M11" s="190"/>
      <c r="N11" s="190"/>
      <c r="O11" s="190"/>
      <c r="P11" s="190"/>
    </row>
    <row r="12" spans="1:16" ht="15.75" thickBot="1" x14ac:dyDescent="0.3">
      <c r="A12" s="98" t="s">
        <v>90</v>
      </c>
      <c r="B12" s="445" t="str">
        <f>IF(A12="","",VLOOKUP(A12,Rev!A$2:B$28,2,FALSE))</f>
        <v>GC Grants and Contracts Budget Pool</v>
      </c>
      <c r="C12" s="446"/>
      <c r="D12" s="447"/>
      <c r="E12" s="99">
        <f>G12-F12</f>
        <v>0</v>
      </c>
      <c r="F12" s="99"/>
      <c r="G12" s="99">
        <f>Amount_3</f>
        <v>0</v>
      </c>
      <c r="J12" s="190"/>
      <c r="K12" s="190"/>
      <c r="L12" s="190"/>
      <c r="M12" s="190"/>
      <c r="N12" s="190"/>
      <c r="O12" s="190"/>
      <c r="P12" s="190"/>
    </row>
    <row r="13" spans="1:16" ht="9.75" customHeight="1" thickBot="1" x14ac:dyDescent="0.3">
      <c r="A13" s="100"/>
      <c r="B13" s="101"/>
      <c r="C13" s="101"/>
      <c r="D13" s="101"/>
      <c r="E13" s="101"/>
      <c r="F13" s="101"/>
      <c r="G13" s="102"/>
      <c r="J13" s="190"/>
      <c r="K13" s="190"/>
      <c r="L13" s="190"/>
      <c r="M13" s="190"/>
      <c r="N13" s="190"/>
      <c r="O13" s="190"/>
      <c r="P13" s="190"/>
    </row>
    <row r="14" spans="1:16" ht="30.75" thickBot="1" x14ac:dyDescent="0.3">
      <c r="A14" s="136" t="s">
        <v>85</v>
      </c>
      <c r="B14" s="448" t="s">
        <v>86</v>
      </c>
      <c r="C14" s="448"/>
      <c r="D14" s="448"/>
      <c r="E14" s="136" t="str">
        <f>E11</f>
        <v>Original/Current Budget</v>
      </c>
      <c r="F14" s="133" t="s">
        <v>88</v>
      </c>
      <c r="G14" s="274" t="s">
        <v>89</v>
      </c>
      <c r="J14" s="190"/>
      <c r="K14" s="190"/>
      <c r="L14" s="190"/>
      <c r="M14" s="190"/>
      <c r="N14" s="190"/>
      <c r="O14" s="190"/>
      <c r="P14" s="190"/>
    </row>
    <row r="15" spans="1:16" ht="15.75" thickBot="1" x14ac:dyDescent="0.3">
      <c r="A15" s="103" t="s">
        <v>121</v>
      </c>
      <c r="B15" s="456" t="str">
        <f>IF(A15="","",VLOOKUP(A15,Obj!A$2:B$74,2,FALSE))</f>
        <v>AC Facilities and Admin Budget Pool</v>
      </c>
      <c r="C15" s="457"/>
      <c r="D15" s="458"/>
      <c r="E15" s="104">
        <f>K21</f>
        <v>0</v>
      </c>
      <c r="F15" s="128">
        <f>K29</f>
        <v>0</v>
      </c>
      <c r="G15" s="128">
        <f>IF(A15&lt;&gt;"",E15+F15,"")</f>
        <v>0</v>
      </c>
      <c r="J15" s="432" t="s">
        <v>284</v>
      </c>
      <c r="K15" s="433"/>
      <c r="L15" s="190"/>
      <c r="M15" s="190"/>
      <c r="N15" s="190"/>
      <c r="O15" s="190"/>
      <c r="P15" s="190"/>
    </row>
    <row r="16" spans="1:16" x14ac:dyDescent="0.25">
      <c r="A16" s="189"/>
      <c r="B16" s="424" t="str">
        <f>IF(A16="","",VLOOKUP(A16,Obj!A$2:B$74,2,FALSE))</f>
        <v/>
      </c>
      <c r="C16" s="425"/>
      <c r="D16" s="426"/>
      <c r="E16" s="184"/>
      <c r="F16" s="184"/>
      <c r="G16" s="128" t="str">
        <f t="shared" ref="G16:G19" si="0">IF(A16&lt;&gt;"",E16+F16,"")</f>
        <v/>
      </c>
      <c r="J16" s="151" t="s">
        <v>285</v>
      </c>
      <c r="K16" s="152">
        <f>E12</f>
        <v>0</v>
      </c>
      <c r="L16" s="190"/>
      <c r="M16" s="190"/>
      <c r="N16" s="190"/>
      <c r="O16" s="190"/>
      <c r="P16" s="190"/>
    </row>
    <row r="17" spans="1:16" ht="15.75" thickBot="1" x14ac:dyDescent="0.3">
      <c r="A17" s="181"/>
      <c r="B17" s="424" t="str">
        <f>IF(A17="","",VLOOKUP(A17,Obj!A$2:B$74,2,FALSE))</f>
        <v/>
      </c>
      <c r="C17" s="425"/>
      <c r="D17" s="426"/>
      <c r="E17" s="183"/>
      <c r="F17" s="184"/>
      <c r="G17" s="128" t="str">
        <f t="shared" si="0"/>
        <v/>
      </c>
      <c r="J17" s="149" t="s">
        <v>98</v>
      </c>
      <c r="K17" s="187"/>
      <c r="L17" s="190"/>
      <c r="M17" s="190"/>
      <c r="N17" s="190"/>
      <c r="O17" s="190"/>
      <c r="P17" s="190"/>
    </row>
    <row r="18" spans="1:16" x14ac:dyDescent="0.25">
      <c r="A18" s="181"/>
      <c r="B18" s="424" t="str">
        <f>IF(A18="","",VLOOKUP(A18,Obj!A$2:B$74,2,FALSE))</f>
        <v/>
      </c>
      <c r="C18" s="425"/>
      <c r="D18" s="426"/>
      <c r="E18" s="183"/>
      <c r="F18" s="184"/>
      <c r="G18" s="128" t="str">
        <f t="shared" si="0"/>
        <v/>
      </c>
      <c r="J18" s="151" t="s">
        <v>100</v>
      </c>
      <c r="K18" s="152">
        <f>(K16-K17)</f>
        <v>0</v>
      </c>
      <c r="L18" s="190"/>
      <c r="M18" s="190"/>
      <c r="N18" s="190"/>
      <c r="O18" s="190"/>
      <c r="P18" s="190"/>
    </row>
    <row r="19" spans="1:16" ht="15.75" thickBot="1" x14ac:dyDescent="0.3">
      <c r="A19" s="181"/>
      <c r="B19" s="424" t="str">
        <f>IF(A19="","",VLOOKUP(A19,Obj!A$2:B$74,2,FALSE))</f>
        <v/>
      </c>
      <c r="C19" s="425"/>
      <c r="D19" s="426"/>
      <c r="E19" s="183"/>
      <c r="F19" s="184"/>
      <c r="G19" s="128" t="str">
        <f t="shared" si="0"/>
        <v/>
      </c>
      <c r="J19" s="149" t="s">
        <v>103</v>
      </c>
      <c r="K19" s="153">
        <f>$D$46</f>
        <v>0</v>
      </c>
      <c r="L19" s="190"/>
      <c r="M19" s="190"/>
      <c r="N19" s="190"/>
      <c r="O19" s="190"/>
      <c r="P19" s="190"/>
    </row>
    <row r="20" spans="1:16" x14ac:dyDescent="0.25">
      <c r="A20" s="181"/>
      <c r="B20" s="424" t="str">
        <f>IF(A20="","",VLOOKUP(A20,Obj!A$2:B$74,2,FALSE))</f>
        <v/>
      </c>
      <c r="C20" s="425"/>
      <c r="D20" s="426"/>
      <c r="E20" s="183"/>
      <c r="F20" s="184"/>
      <c r="G20" s="128" t="str">
        <f t="shared" ref="G20:G38" si="1">IF(A20&lt;&gt;"",E20+F20,"")</f>
        <v/>
      </c>
      <c r="J20" s="151" t="s">
        <v>106</v>
      </c>
      <c r="K20" s="152">
        <f>(K18/(1+K19))</f>
        <v>0</v>
      </c>
      <c r="L20" s="190"/>
      <c r="M20" s="190"/>
      <c r="N20" s="190"/>
      <c r="O20" s="190"/>
      <c r="P20" s="190"/>
    </row>
    <row r="21" spans="1:16" ht="15.75" thickBot="1" x14ac:dyDescent="0.3">
      <c r="A21" s="181"/>
      <c r="B21" s="424" t="str">
        <f>IF(A21="","",VLOOKUP(A21,Obj!A$2:B$74,2,FALSE))</f>
        <v/>
      </c>
      <c r="C21" s="425"/>
      <c r="D21" s="426"/>
      <c r="E21" s="183"/>
      <c r="F21" s="184"/>
      <c r="G21" s="128" t="str">
        <f t="shared" si="1"/>
        <v/>
      </c>
      <c r="J21" s="149" t="s">
        <v>109</v>
      </c>
      <c r="K21" s="150">
        <f>(K18-K20)</f>
        <v>0</v>
      </c>
      <c r="L21" s="190"/>
      <c r="M21" s="190"/>
      <c r="N21" s="190"/>
      <c r="O21" s="190"/>
      <c r="P21" s="190"/>
    </row>
    <row r="22" spans="1:16" ht="15.75" thickBot="1" x14ac:dyDescent="0.3">
      <c r="A22" s="181"/>
      <c r="B22" s="424" t="str">
        <f>IF(A22="","",VLOOKUP(A22,Obj!A$2:B$74,2,FALSE))</f>
        <v/>
      </c>
      <c r="C22" s="425"/>
      <c r="D22" s="426"/>
      <c r="E22" s="183"/>
      <c r="F22" s="184"/>
      <c r="G22" s="128" t="str">
        <f t="shared" si="1"/>
        <v/>
      </c>
      <c r="L22" s="190"/>
      <c r="M22" s="190"/>
      <c r="N22" s="190"/>
      <c r="O22" s="190"/>
      <c r="P22" s="190"/>
    </row>
    <row r="23" spans="1:16" ht="15.75" thickBot="1" x14ac:dyDescent="0.3">
      <c r="A23" s="181"/>
      <c r="B23" s="424" t="str">
        <f>IF(A23="","",VLOOKUP(A23,Obj!A$2:B$74,2,FALSE))</f>
        <v/>
      </c>
      <c r="C23" s="425"/>
      <c r="D23" s="426"/>
      <c r="E23" s="183"/>
      <c r="F23" s="184"/>
      <c r="G23" s="128" t="str">
        <f t="shared" si="1"/>
        <v/>
      </c>
      <c r="J23" s="430" t="s">
        <v>283</v>
      </c>
      <c r="K23" s="431"/>
      <c r="L23" s="190"/>
      <c r="M23" s="190"/>
      <c r="N23" s="190"/>
      <c r="O23" s="190"/>
      <c r="P23" s="190"/>
    </row>
    <row r="24" spans="1:16" x14ac:dyDescent="0.25">
      <c r="A24" s="181"/>
      <c r="B24" s="424" t="str">
        <f>IF(A24="","",VLOOKUP(A24,Obj!A$2:B$74,2,FALSE))</f>
        <v/>
      </c>
      <c r="C24" s="425"/>
      <c r="D24" s="426"/>
      <c r="E24" s="183"/>
      <c r="F24" s="184"/>
      <c r="G24" s="128" t="str">
        <f t="shared" si="1"/>
        <v/>
      </c>
      <c r="J24" s="156" t="s">
        <v>124</v>
      </c>
      <c r="K24" s="157">
        <f>F12</f>
        <v>0</v>
      </c>
      <c r="L24" s="190"/>
      <c r="M24" s="190"/>
      <c r="N24" s="190"/>
      <c r="O24" s="190"/>
      <c r="P24" s="190"/>
    </row>
    <row r="25" spans="1:16" ht="15.75" thickBot="1" x14ac:dyDescent="0.3">
      <c r="A25" s="181"/>
      <c r="B25" s="424" t="str">
        <f>IF(A25="","",VLOOKUP(A25,Obj!A$2:B$74,2,FALSE))</f>
        <v/>
      </c>
      <c r="C25" s="425"/>
      <c r="D25" s="426"/>
      <c r="E25" s="183"/>
      <c r="F25" s="184"/>
      <c r="G25" s="128" t="str">
        <f t="shared" si="1"/>
        <v/>
      </c>
      <c r="J25" s="154" t="s">
        <v>98</v>
      </c>
      <c r="K25" s="188"/>
      <c r="L25" s="190"/>
      <c r="M25" s="190"/>
      <c r="N25" s="190"/>
      <c r="O25" s="190"/>
      <c r="P25" s="190"/>
    </row>
    <row r="26" spans="1:16" x14ac:dyDescent="0.25">
      <c r="A26" s="181"/>
      <c r="B26" s="424" t="str">
        <f>IF(A26="","",VLOOKUP(A26,Obj!A$2:B$74,2,FALSE))</f>
        <v/>
      </c>
      <c r="C26" s="425"/>
      <c r="D26" s="426"/>
      <c r="E26" s="183"/>
      <c r="F26" s="184"/>
      <c r="G26" s="128" t="str">
        <f t="shared" si="1"/>
        <v/>
      </c>
      <c r="J26" s="156" t="s">
        <v>100</v>
      </c>
      <c r="K26" s="157">
        <f>K24-K25</f>
        <v>0</v>
      </c>
      <c r="L26" s="190"/>
      <c r="M26" s="190"/>
      <c r="N26" s="190"/>
      <c r="O26" s="190"/>
      <c r="P26" s="190"/>
    </row>
    <row r="27" spans="1:16" ht="15.75" thickBot="1" x14ac:dyDescent="0.3">
      <c r="A27" s="181"/>
      <c r="B27" s="424" t="str">
        <f>IF(A27="","",VLOOKUP(A27,Obj!A$2:B$74,2,FALSE))</f>
        <v/>
      </c>
      <c r="C27" s="425"/>
      <c r="D27" s="426"/>
      <c r="E27" s="183"/>
      <c r="F27" s="184"/>
      <c r="G27" s="128" t="str">
        <f t="shared" si="1"/>
        <v/>
      </c>
      <c r="J27" s="154" t="s">
        <v>103</v>
      </c>
      <c r="K27" s="158">
        <f>$D$46</f>
        <v>0</v>
      </c>
      <c r="L27" s="190"/>
      <c r="M27" s="190"/>
      <c r="N27" s="190"/>
      <c r="O27" s="190"/>
      <c r="P27" s="190"/>
    </row>
    <row r="28" spans="1:16" x14ac:dyDescent="0.25">
      <c r="A28" s="181"/>
      <c r="B28" s="424" t="str">
        <f>IF(A28="","",VLOOKUP(A28,Obj!A$2:B$74,2,FALSE))</f>
        <v/>
      </c>
      <c r="C28" s="425"/>
      <c r="D28" s="426"/>
      <c r="E28" s="183"/>
      <c r="F28" s="184"/>
      <c r="G28" s="128" t="str">
        <f t="shared" si="1"/>
        <v/>
      </c>
      <c r="J28" s="156" t="s">
        <v>106</v>
      </c>
      <c r="K28" s="157">
        <f>(K26/(1+K27))</f>
        <v>0</v>
      </c>
      <c r="L28" s="190"/>
      <c r="M28" s="190"/>
      <c r="N28" s="190"/>
      <c r="O28" s="190"/>
      <c r="P28" s="190"/>
    </row>
    <row r="29" spans="1:16" ht="15.75" thickBot="1" x14ac:dyDescent="0.3">
      <c r="A29" s="181"/>
      <c r="B29" s="424" t="str">
        <f>IF(A29="","",VLOOKUP(A29,Obj!A$2:B$74,2,FALSE))</f>
        <v/>
      </c>
      <c r="C29" s="425"/>
      <c r="D29" s="426"/>
      <c r="E29" s="183"/>
      <c r="F29" s="184"/>
      <c r="G29" s="128" t="str">
        <f t="shared" si="1"/>
        <v/>
      </c>
      <c r="J29" s="154" t="s">
        <v>109</v>
      </c>
      <c r="K29" s="155">
        <f>(K26-K28)</f>
        <v>0</v>
      </c>
      <c r="L29" s="190"/>
      <c r="M29" s="190"/>
      <c r="N29" s="190"/>
      <c r="O29" s="190"/>
      <c r="P29" s="190"/>
    </row>
    <row r="30" spans="1:16" ht="15.75" thickBot="1" x14ac:dyDescent="0.3">
      <c r="A30" s="181"/>
      <c r="B30" s="424" t="str">
        <f>IF(A30="","",VLOOKUP(A30,Obj!A$2:B$74,2,FALSE))</f>
        <v/>
      </c>
      <c r="C30" s="425"/>
      <c r="D30" s="426"/>
      <c r="E30" s="183"/>
      <c r="F30" s="184"/>
      <c r="G30" s="128" t="str">
        <f t="shared" si="1"/>
        <v/>
      </c>
      <c r="L30" s="190"/>
      <c r="M30" s="190"/>
      <c r="N30" s="190"/>
      <c r="O30" s="190"/>
      <c r="P30" s="190"/>
    </row>
    <row r="31" spans="1:16" ht="15.75" thickBot="1" x14ac:dyDescent="0.3">
      <c r="A31" s="181"/>
      <c r="B31" s="424" t="str">
        <f>IF(A31="","",VLOOKUP(A31,Obj!A$2:B$74,2,FALSE))</f>
        <v/>
      </c>
      <c r="C31" s="425"/>
      <c r="D31" s="426"/>
      <c r="E31" s="183"/>
      <c r="F31" s="184"/>
      <c r="G31" s="128" t="str">
        <f t="shared" si="1"/>
        <v/>
      </c>
      <c r="J31" s="432" t="s">
        <v>286</v>
      </c>
      <c r="K31" s="433"/>
      <c r="L31" s="190"/>
      <c r="M31" s="190"/>
      <c r="N31" s="190"/>
      <c r="O31" s="190"/>
      <c r="P31" s="190"/>
    </row>
    <row r="32" spans="1:16" x14ac:dyDescent="0.25">
      <c r="A32" s="181"/>
      <c r="B32" s="424" t="str">
        <f>IF(A32="","",VLOOKUP(A32,Obj!A$2:B$74,2,FALSE))</f>
        <v/>
      </c>
      <c r="C32" s="425"/>
      <c r="D32" s="426"/>
      <c r="E32" s="183"/>
      <c r="F32" s="184"/>
      <c r="G32" s="128" t="str">
        <f t="shared" si="1"/>
        <v/>
      </c>
      <c r="J32" s="151" t="s">
        <v>285</v>
      </c>
      <c r="K32" s="152">
        <f>G12</f>
        <v>0</v>
      </c>
      <c r="L32" s="190"/>
      <c r="M32" s="190"/>
      <c r="N32" s="190"/>
      <c r="O32" s="190"/>
      <c r="P32" s="190"/>
    </row>
    <row r="33" spans="1:16" ht="15.75" thickBot="1" x14ac:dyDescent="0.3">
      <c r="A33" s="181"/>
      <c r="B33" s="424" t="str">
        <f>IF(A33="","",VLOOKUP(A33,Obj!A$2:B$74,2,FALSE))</f>
        <v/>
      </c>
      <c r="C33" s="425"/>
      <c r="D33" s="426"/>
      <c r="E33" s="183"/>
      <c r="F33" s="184"/>
      <c r="G33" s="128" t="str">
        <f t="shared" si="1"/>
        <v/>
      </c>
      <c r="J33" s="149" t="s">
        <v>98</v>
      </c>
      <c r="K33" s="187"/>
      <c r="L33" s="190"/>
      <c r="M33" s="190"/>
      <c r="N33" s="190"/>
      <c r="O33" s="190"/>
      <c r="P33" s="190"/>
    </row>
    <row r="34" spans="1:16" x14ac:dyDescent="0.25">
      <c r="A34" s="181"/>
      <c r="B34" s="424" t="str">
        <f>IF(A34="","",VLOOKUP(A34,Obj!A$2:B$74,2,FALSE))</f>
        <v/>
      </c>
      <c r="C34" s="425"/>
      <c r="D34" s="426"/>
      <c r="E34" s="183"/>
      <c r="F34" s="184"/>
      <c r="G34" s="128" t="str">
        <f t="shared" si="1"/>
        <v/>
      </c>
      <c r="J34" s="151" t="s">
        <v>100</v>
      </c>
      <c r="K34" s="152">
        <f>(K32-K33)</f>
        <v>0</v>
      </c>
      <c r="L34" s="190"/>
      <c r="M34" s="190"/>
      <c r="N34" s="190"/>
      <c r="O34" s="190"/>
      <c r="P34" s="190"/>
    </row>
    <row r="35" spans="1:16" ht="15.75" thickBot="1" x14ac:dyDescent="0.3">
      <c r="A35" s="181"/>
      <c r="B35" s="424" t="str">
        <f>IF(A35="","",VLOOKUP(A35,Obj!A$2:B$74,2,FALSE))</f>
        <v/>
      </c>
      <c r="C35" s="425"/>
      <c r="D35" s="426"/>
      <c r="E35" s="183"/>
      <c r="F35" s="184"/>
      <c r="G35" s="128" t="str">
        <f t="shared" si="1"/>
        <v/>
      </c>
      <c r="J35" s="149" t="s">
        <v>103</v>
      </c>
      <c r="K35" s="153">
        <f>$D$46</f>
        <v>0</v>
      </c>
      <c r="L35" s="190"/>
      <c r="M35" s="190"/>
      <c r="N35" s="190"/>
      <c r="O35" s="190"/>
      <c r="P35" s="190"/>
    </row>
    <row r="36" spans="1:16" x14ac:dyDescent="0.25">
      <c r="A36" s="181"/>
      <c r="B36" s="424" t="str">
        <f>IF(A36="","",VLOOKUP(A36,Obj!A$2:B$74,2,FALSE))</f>
        <v/>
      </c>
      <c r="C36" s="425"/>
      <c r="D36" s="426"/>
      <c r="E36" s="183"/>
      <c r="F36" s="184"/>
      <c r="G36" s="128" t="str">
        <f t="shared" si="1"/>
        <v/>
      </c>
      <c r="J36" s="151" t="s">
        <v>106</v>
      </c>
      <c r="K36" s="152">
        <f>(K34/(1+K35))</f>
        <v>0</v>
      </c>
      <c r="L36" s="190"/>
      <c r="M36" s="190"/>
      <c r="N36" s="190"/>
      <c r="O36" s="190"/>
      <c r="P36" s="190"/>
    </row>
    <row r="37" spans="1:16" ht="15.75" thickBot="1" x14ac:dyDescent="0.3">
      <c r="A37" s="181"/>
      <c r="B37" s="424" t="str">
        <f>IF(A37="","",VLOOKUP(A37,Obj!A$2:B$74,2,FALSE))</f>
        <v/>
      </c>
      <c r="C37" s="425"/>
      <c r="D37" s="426"/>
      <c r="E37" s="183"/>
      <c r="F37" s="184"/>
      <c r="G37" s="128" t="str">
        <f t="shared" si="1"/>
        <v/>
      </c>
      <c r="J37" s="149" t="s">
        <v>109</v>
      </c>
      <c r="K37" s="150">
        <f>(K34-K36)</f>
        <v>0</v>
      </c>
      <c r="L37" s="190"/>
      <c r="M37" s="190"/>
      <c r="N37" s="190"/>
      <c r="O37" s="190"/>
      <c r="P37" s="190"/>
    </row>
    <row r="38" spans="1:16" x14ac:dyDescent="0.25">
      <c r="A38" s="182"/>
      <c r="B38" s="424" t="str">
        <f>IF(A38="","",VLOOKUP(A38,Obj!A$2:B$74,2,FALSE))</f>
        <v/>
      </c>
      <c r="C38" s="425"/>
      <c r="D38" s="426"/>
      <c r="E38" s="183"/>
      <c r="F38" s="184"/>
      <c r="G38" s="128" t="str">
        <f t="shared" si="1"/>
        <v/>
      </c>
      <c r="J38" s="190"/>
      <c r="K38" s="190"/>
      <c r="L38" s="190"/>
      <c r="M38" s="190"/>
      <c r="N38" s="190"/>
      <c r="O38" s="190"/>
      <c r="P38" s="190"/>
    </row>
    <row r="39" spans="1:16" x14ac:dyDescent="0.25">
      <c r="A39" s="182"/>
      <c r="B39" s="424" t="str">
        <f>IF(A39="","",VLOOKUP(A39,Obj!A$2:B$74,2,FALSE))</f>
        <v/>
      </c>
      <c r="C39" s="425"/>
      <c r="D39" s="426"/>
      <c r="E39" s="183"/>
      <c r="F39" s="184"/>
      <c r="G39" s="128" t="str">
        <f t="shared" ref="G39:G44" si="2">IF(A39&lt;&gt;"",E39+F39,"")</f>
        <v/>
      </c>
      <c r="J39" s="190"/>
      <c r="K39" s="190"/>
      <c r="L39" s="190"/>
      <c r="M39" s="190"/>
      <c r="N39" s="190"/>
      <c r="O39" s="190"/>
      <c r="P39" s="190"/>
    </row>
    <row r="40" spans="1:16" x14ac:dyDescent="0.25">
      <c r="A40" s="182"/>
      <c r="B40" s="424" t="str">
        <f>IF(A40="","",VLOOKUP(A40,Obj!A$2:B$74,2,FALSE))</f>
        <v/>
      </c>
      <c r="C40" s="425"/>
      <c r="D40" s="426"/>
      <c r="E40" s="183"/>
      <c r="F40" s="184"/>
      <c r="G40" s="128" t="str">
        <f t="shared" si="2"/>
        <v/>
      </c>
      <c r="J40" s="190"/>
      <c r="K40" s="190"/>
      <c r="L40" s="190"/>
      <c r="M40" s="190"/>
      <c r="N40" s="190"/>
      <c r="O40" s="190"/>
      <c r="P40" s="190"/>
    </row>
    <row r="41" spans="1:16" x14ac:dyDescent="0.25">
      <c r="A41" s="182"/>
      <c r="B41" s="424" t="str">
        <f>IF(A41="","",VLOOKUP(A41,Obj!A$2:B$74,2,FALSE))</f>
        <v/>
      </c>
      <c r="C41" s="425"/>
      <c r="D41" s="426"/>
      <c r="E41" s="183"/>
      <c r="F41" s="184"/>
      <c r="G41" s="128" t="str">
        <f t="shared" si="2"/>
        <v/>
      </c>
      <c r="J41" s="190"/>
      <c r="K41" s="190"/>
      <c r="L41" s="190"/>
      <c r="M41" s="190"/>
      <c r="N41" s="190"/>
      <c r="O41" s="190"/>
      <c r="P41" s="190"/>
    </row>
    <row r="42" spans="1:16" x14ac:dyDescent="0.25">
      <c r="A42" s="182"/>
      <c r="B42" s="424" t="str">
        <f>IF(A42="","",VLOOKUP(A42,Obj!A$2:B$74,2,FALSE))</f>
        <v/>
      </c>
      <c r="C42" s="425"/>
      <c r="D42" s="426"/>
      <c r="E42" s="183"/>
      <c r="F42" s="184"/>
      <c r="G42" s="128" t="str">
        <f t="shared" si="2"/>
        <v/>
      </c>
      <c r="J42" s="190"/>
      <c r="K42" s="190"/>
      <c r="L42" s="190"/>
      <c r="M42" s="190"/>
      <c r="N42" s="190"/>
      <c r="O42" s="190"/>
      <c r="P42" s="190"/>
    </row>
    <row r="43" spans="1:16" x14ac:dyDescent="0.25">
      <c r="A43" s="182"/>
      <c r="B43" s="424" t="str">
        <f>IF(A43="","",VLOOKUP(A43,Obj!A$2:B$74,2,FALSE))</f>
        <v/>
      </c>
      <c r="C43" s="425"/>
      <c r="D43" s="426"/>
      <c r="E43" s="183"/>
      <c r="F43" s="184"/>
      <c r="G43" s="128" t="str">
        <f t="shared" si="2"/>
        <v/>
      </c>
      <c r="J43" s="190"/>
      <c r="K43" s="190"/>
      <c r="L43" s="190"/>
      <c r="M43" s="190"/>
      <c r="N43" s="190"/>
      <c r="O43" s="190"/>
      <c r="P43" s="190"/>
    </row>
    <row r="44" spans="1:16" ht="15.75" thickBot="1" x14ac:dyDescent="0.3">
      <c r="A44" s="105"/>
      <c r="B44" s="427" t="str">
        <f>IF(A44="","",VLOOKUP(A44,Obj!A$2:B$74,2,FALSE))</f>
        <v/>
      </c>
      <c r="C44" s="428"/>
      <c r="D44" s="429"/>
      <c r="E44" s="185"/>
      <c r="F44" s="186"/>
      <c r="G44" s="106" t="str">
        <f t="shared" si="2"/>
        <v/>
      </c>
      <c r="J44" s="190"/>
      <c r="K44" s="190"/>
      <c r="L44" s="190"/>
      <c r="M44" s="190"/>
      <c r="N44" s="190"/>
      <c r="O44" s="190"/>
      <c r="P44" s="190"/>
    </row>
    <row r="45" spans="1:16" ht="22.5" customHeight="1" thickBot="1" x14ac:dyDescent="0.3">
      <c r="A45" s="107"/>
      <c r="B45" s="421" t="s">
        <v>123</v>
      </c>
      <c r="C45" s="422"/>
      <c r="D45" s="423"/>
      <c r="E45" s="108">
        <f>SUM(E15:E43)</f>
        <v>0</v>
      </c>
      <c r="F45" s="109">
        <f>SUM(F15:F44)</f>
        <v>0</v>
      </c>
      <c r="G45" s="110">
        <f>SUM(G15:G44)</f>
        <v>0</v>
      </c>
      <c r="J45" s="190"/>
      <c r="K45" s="190"/>
      <c r="L45" s="190"/>
      <c r="M45" s="190"/>
      <c r="N45" s="190"/>
      <c r="O45" s="190"/>
      <c r="P45" s="190"/>
    </row>
    <row r="46" spans="1:16" ht="25.5" customHeight="1" thickBot="1" x14ac:dyDescent="0.3">
      <c r="A46" s="111" t="s">
        <v>21</v>
      </c>
      <c r="B46" s="129">
        <f>T_Code_3</f>
        <v>0</v>
      </c>
      <c r="C46" s="112" t="s">
        <v>16</v>
      </c>
      <c r="D46" s="130">
        <f>F_A_Rate_3</f>
        <v>0</v>
      </c>
      <c r="E46" s="112" t="s">
        <v>281</v>
      </c>
      <c r="F46" s="192"/>
      <c r="G46" s="113"/>
      <c r="J46" s="190"/>
      <c r="K46" s="190"/>
      <c r="L46" s="190"/>
      <c r="M46" s="190"/>
      <c r="N46" s="190"/>
      <c r="O46" s="190"/>
      <c r="P46" s="190"/>
    </row>
    <row r="47" spans="1:16" ht="19.5" customHeight="1" x14ac:dyDescent="0.25">
      <c r="A47" s="143"/>
      <c r="B47" s="144"/>
      <c r="C47" s="144"/>
      <c r="D47" s="144"/>
      <c r="E47" s="144"/>
      <c r="F47" s="144"/>
      <c r="G47" s="145"/>
      <c r="J47" s="190"/>
      <c r="K47" s="190"/>
      <c r="L47" s="190"/>
      <c r="M47" s="190"/>
      <c r="N47" s="190"/>
      <c r="O47" s="190"/>
      <c r="P47" s="190"/>
    </row>
    <row r="48" spans="1:16" ht="19.5" customHeight="1" x14ac:dyDescent="0.25">
      <c r="A48" s="146"/>
      <c r="B48" s="147"/>
      <c r="C48" s="147"/>
      <c r="D48" s="147"/>
      <c r="E48" s="147"/>
      <c r="F48" s="147"/>
      <c r="G48" s="148"/>
      <c r="J48" s="190"/>
      <c r="K48" s="190"/>
      <c r="L48" s="190"/>
      <c r="M48" s="190"/>
      <c r="N48" s="190"/>
      <c r="O48" s="190"/>
      <c r="P48" s="190"/>
    </row>
    <row r="49" spans="1:16" ht="19.5" customHeight="1" x14ac:dyDescent="0.25">
      <c r="A49" s="146"/>
      <c r="B49" s="147"/>
      <c r="C49" s="147"/>
      <c r="D49" s="147"/>
      <c r="E49" s="147"/>
      <c r="F49" s="147"/>
      <c r="G49" s="148"/>
      <c r="J49" s="190"/>
      <c r="K49" s="190"/>
      <c r="L49" s="190"/>
      <c r="M49" s="190"/>
      <c r="N49" s="190"/>
      <c r="O49" s="190"/>
      <c r="P49" s="190"/>
    </row>
    <row r="50" spans="1:16" ht="19.5" customHeight="1" x14ac:dyDescent="0.25">
      <c r="A50" s="146"/>
      <c r="B50" s="147"/>
      <c r="C50" s="147"/>
      <c r="D50" s="147"/>
      <c r="E50" s="147"/>
      <c r="F50" s="147"/>
      <c r="G50" s="148"/>
      <c r="J50" s="190"/>
      <c r="K50" s="190"/>
      <c r="L50" s="190"/>
      <c r="M50" s="190"/>
      <c r="N50" s="190"/>
      <c r="O50" s="190"/>
      <c r="P50" s="190"/>
    </row>
    <row r="51" spans="1:16" ht="19.5" customHeight="1" x14ac:dyDescent="0.25">
      <c r="A51" s="146"/>
      <c r="B51" s="147"/>
      <c r="C51" s="147"/>
      <c r="D51" s="147"/>
      <c r="E51" s="147"/>
      <c r="F51" s="147"/>
      <c r="G51" s="148"/>
      <c r="J51" s="190"/>
      <c r="K51" s="190"/>
      <c r="L51" s="190"/>
      <c r="M51" s="190"/>
      <c r="N51" s="190"/>
      <c r="O51" s="190"/>
      <c r="P51" s="190"/>
    </row>
    <row r="52" spans="1:16" ht="19.5" customHeight="1" thickBot="1" x14ac:dyDescent="0.3">
      <c r="A52" s="140"/>
      <c r="B52" s="141"/>
      <c r="C52" s="141"/>
      <c r="D52" s="141"/>
      <c r="E52" s="141"/>
      <c r="F52" s="141"/>
      <c r="G52" s="142"/>
      <c r="J52" s="190"/>
      <c r="K52" s="190"/>
      <c r="L52" s="190"/>
      <c r="M52" s="190"/>
      <c r="N52" s="190"/>
      <c r="O52" s="190"/>
      <c r="P52" s="190"/>
    </row>
    <row r="53" spans="1:16" ht="18.75" x14ac:dyDescent="0.25">
      <c r="A53" s="114"/>
      <c r="B53" s="114"/>
      <c r="C53" s="114"/>
      <c r="D53" s="114"/>
      <c r="E53" s="114"/>
      <c r="F53" s="114"/>
      <c r="G53" s="114"/>
    </row>
  </sheetData>
  <sheetProtection formatCells="0"/>
  <mergeCells count="42">
    <mergeCell ref="J23:K23"/>
    <mergeCell ref="J15:K15"/>
    <mergeCell ref="J31:K31"/>
    <mergeCell ref="B11:D11"/>
    <mergeCell ref="C1:E1"/>
    <mergeCell ref="B2:E4"/>
    <mergeCell ref="B7:E7"/>
    <mergeCell ref="F7:G7"/>
    <mergeCell ref="B9:G9"/>
    <mergeCell ref="B28:D28"/>
    <mergeCell ref="B12:D12"/>
    <mergeCell ref="B14:D14"/>
    <mergeCell ref="B15:D15"/>
    <mergeCell ref="B16:D16"/>
    <mergeCell ref="B17:D17"/>
    <mergeCell ref="B34:D34"/>
    <mergeCell ref="B18:D18"/>
    <mergeCell ref="B19:D19"/>
    <mergeCell ref="B25:D25"/>
    <mergeCell ref="B26:D26"/>
    <mergeCell ref="B27:D27"/>
    <mergeCell ref="B20:D20"/>
    <mergeCell ref="B21:D21"/>
    <mergeCell ref="B22:D22"/>
    <mergeCell ref="B23:D23"/>
    <mergeCell ref="B24:D24"/>
    <mergeCell ref="B29:D29"/>
    <mergeCell ref="B30:D30"/>
    <mergeCell ref="B31:D31"/>
    <mergeCell ref="B32:D32"/>
    <mergeCell ref="B33:D33"/>
    <mergeCell ref="B35:D35"/>
    <mergeCell ref="B36:D36"/>
    <mergeCell ref="B41:D41"/>
    <mergeCell ref="B42:D42"/>
    <mergeCell ref="B43:D43"/>
    <mergeCell ref="B44:D44"/>
    <mergeCell ref="B45:D45"/>
    <mergeCell ref="B37:D37"/>
    <mergeCell ref="B38:D38"/>
    <mergeCell ref="B39:D39"/>
    <mergeCell ref="B40:D40"/>
  </mergeCells>
  <dataValidations count="4">
    <dataValidation type="textLength" operator="equal" allowBlank="1" showInputMessage="1" showErrorMessage="1" errorTitle="Budget Pool Account" error="Budget Pool Account must be 3 characters." promptTitle="Budget Pool Account" prompt="Budget Pool Accounts are 3 characters.  Please enter in XXX format." sqref="A12" xr:uid="{00000000-0002-0000-0900-000000000000}">
      <formula1>3</formula1>
    </dataValidation>
    <dataValidation allowBlank="1" showInputMessage="1" showErrorMessage="1" promptTitle="Description" prompt="This cell will automatically fill.  If #N/A appears, then the Budget Pool Account is not valid." sqref="B12:D12 B15:D44" xr:uid="{00000000-0002-0000-0900-000001000000}"/>
    <dataValidation type="list" allowBlank="1" showInputMessage="1" showErrorMessage="1" sqref="B7:E7" xr:uid="{00000000-0002-0000-0900-000002000000}">
      <formula1>Setup_Types</formula1>
    </dataValidation>
    <dataValidation type="list" allowBlank="1" showInputMessage="1" showErrorMessage="1" sqref="B8:E8" xr:uid="{00000000-0002-0000-0900-000003000000}">
      <formula1>#REF!</formula1>
    </dataValidation>
  </dataValidations>
  <printOptions horizontalCentered="1"/>
  <pageMargins left="0.7" right="0.7" top="0.75" bottom="0.75" header="0.3" footer="0.3"/>
  <pageSetup scale="7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4000000}">
          <x14:formula1>
            <xm:f>#REF!</xm:f>
          </x14:formula1>
          <xm:sqref>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168</vt:i4>
      </vt:variant>
    </vt:vector>
  </HeadingPairs>
  <TitlesOfParts>
    <vt:vector size="180" baseType="lpstr">
      <vt:lpstr>Instructions</vt:lpstr>
      <vt:lpstr>Info Sheet</vt:lpstr>
      <vt:lpstr>Subs</vt:lpstr>
      <vt:lpstr>Setup E-mails</vt:lpstr>
      <vt:lpstr>Mod E-mails</vt:lpstr>
      <vt:lpstr>Master Budget</vt:lpstr>
      <vt:lpstr>Sub 1 Budget</vt:lpstr>
      <vt:lpstr>Sub 2 Budget</vt:lpstr>
      <vt:lpstr>Sub 3 Budget</vt:lpstr>
      <vt:lpstr>Rev</vt:lpstr>
      <vt:lpstr>Obj</vt:lpstr>
      <vt:lpstr>Resid BRS Entry</vt:lpstr>
      <vt:lpstr>Account_01</vt:lpstr>
      <vt:lpstr>Account_01.1</vt:lpstr>
      <vt:lpstr>Account_02</vt:lpstr>
      <vt:lpstr>Account_02.1</vt:lpstr>
      <vt:lpstr>Account_03</vt:lpstr>
      <vt:lpstr>Account_03.1</vt:lpstr>
      <vt:lpstr>Agency_01</vt:lpstr>
      <vt:lpstr>Agency_02</vt:lpstr>
      <vt:lpstr>Agency_03</vt:lpstr>
      <vt:lpstr>Agency_Contact</vt:lpstr>
      <vt:lpstr>Amount_01</vt:lpstr>
      <vt:lpstr>Instructions!Amount_01.1</vt:lpstr>
      <vt:lpstr>Amount_01.1</vt:lpstr>
      <vt:lpstr>Amount_02</vt:lpstr>
      <vt:lpstr>Instructions!Amount_02.1</vt:lpstr>
      <vt:lpstr>Amount_02.1</vt:lpstr>
      <vt:lpstr>Amount_03</vt:lpstr>
      <vt:lpstr>Instructions!Amount_03.1</vt:lpstr>
      <vt:lpstr>Amount_03.1</vt:lpstr>
      <vt:lpstr>Instructions!Amount_1</vt:lpstr>
      <vt:lpstr>Amount_1</vt:lpstr>
      <vt:lpstr>Instructions!Amount_2</vt:lpstr>
      <vt:lpstr>Amount_2</vt:lpstr>
      <vt:lpstr>Instructions!Amount_3</vt:lpstr>
      <vt:lpstr>Amount_3</vt:lpstr>
      <vt:lpstr>Award</vt:lpstr>
      <vt:lpstr>Instructions!Award_Amnt</vt:lpstr>
      <vt:lpstr>Award_Amnt</vt:lpstr>
      <vt:lpstr>Instructions!Award_Amount</vt:lpstr>
      <vt:lpstr>Award_Amount</vt:lpstr>
      <vt:lpstr>Instructions!Budget_Period</vt:lpstr>
      <vt:lpstr>Budget_Period</vt:lpstr>
      <vt:lpstr>Instructions!Cayuse</vt:lpstr>
      <vt:lpstr>Cayuse</vt:lpstr>
      <vt:lpstr>CFDA</vt:lpstr>
      <vt:lpstr>Chart</vt:lpstr>
      <vt:lpstr>College_Department_Center</vt:lpstr>
      <vt:lpstr>Current_Budget_Amount</vt:lpstr>
      <vt:lpstr>Instructions!Current_Obligated_Amount</vt:lpstr>
      <vt:lpstr>Current_Obligated_Amount</vt:lpstr>
      <vt:lpstr>Dept_Admin_Bus_Mngr</vt:lpstr>
      <vt:lpstr>EPS_01</vt:lpstr>
      <vt:lpstr>EPS_02</vt:lpstr>
      <vt:lpstr>EPS_03</vt:lpstr>
      <vt:lpstr>Instructions!F_A_Rate</vt:lpstr>
      <vt:lpstr>F_A_Rate</vt:lpstr>
      <vt:lpstr>Instructions!F_A_Rate_1</vt:lpstr>
      <vt:lpstr>F_A_Rate_1</vt:lpstr>
      <vt:lpstr>Instructions!F_A_Rate_2</vt:lpstr>
      <vt:lpstr>F_A_Rate_2</vt:lpstr>
      <vt:lpstr>Instructions!F_A_Rate_3</vt:lpstr>
      <vt:lpstr>F_A_Rate_3</vt:lpstr>
      <vt:lpstr>FAIN</vt:lpstr>
      <vt:lpstr>FFATA_Reporting</vt:lpstr>
      <vt:lpstr>Final_Report_Due_1</vt:lpstr>
      <vt:lpstr>Final_Report_Due_2</vt:lpstr>
      <vt:lpstr>Final_Report_Due_3</vt:lpstr>
      <vt:lpstr>Instructions!Fund_ID</vt:lpstr>
      <vt:lpstr>Fund_ID</vt:lpstr>
      <vt:lpstr>'Info Sheet'!Funding_Instrument</vt:lpstr>
      <vt:lpstr>'Info Sheet'!Funding_Source</vt:lpstr>
      <vt:lpstr>Instructions!Grant_ID</vt:lpstr>
      <vt:lpstr>Grant_ID</vt:lpstr>
      <vt:lpstr>Instructions!Master_FOP</vt:lpstr>
      <vt:lpstr>Master_FOP</vt:lpstr>
      <vt:lpstr>Instructions!Original_Federal_Sponsor</vt:lpstr>
      <vt:lpstr>Original_Federal_Sponsor</vt:lpstr>
      <vt:lpstr>Instructions!ORS_Log</vt:lpstr>
      <vt:lpstr>ORS_Log</vt:lpstr>
      <vt:lpstr>Instructions!PFB</vt:lpstr>
      <vt:lpstr>PFB</vt:lpstr>
      <vt:lpstr>Instructions!PI_Name</vt:lpstr>
      <vt:lpstr>PI_Name</vt:lpstr>
      <vt:lpstr>Instructions!PI_Name_1</vt:lpstr>
      <vt:lpstr>PI_Name_1</vt:lpstr>
      <vt:lpstr>Instructions!PI_Name_2</vt:lpstr>
      <vt:lpstr>PI_Name_2</vt:lpstr>
      <vt:lpstr>Instructions!PI_Name_3</vt:lpstr>
      <vt:lpstr>PI_Name_3</vt:lpstr>
      <vt:lpstr>PI_Org_1</vt:lpstr>
      <vt:lpstr>PI_Org_2</vt:lpstr>
      <vt:lpstr>PI_Org_3</vt:lpstr>
      <vt:lpstr>Instructions!PI_Org_Code</vt:lpstr>
      <vt:lpstr>PI_Org_Code</vt:lpstr>
      <vt:lpstr>Instructions!PI_R</vt:lpstr>
      <vt:lpstr>PI_R</vt:lpstr>
      <vt:lpstr>PI_R___1</vt:lpstr>
      <vt:lpstr>PI_R___2</vt:lpstr>
      <vt:lpstr>PI_R___3</vt:lpstr>
      <vt:lpstr>Instructions!Predecessor_Fund</vt:lpstr>
      <vt:lpstr>Predecessor_Fund</vt:lpstr>
      <vt:lpstr>Predecessor_Fund_1</vt:lpstr>
      <vt:lpstr>Predecessor_Fund_2</vt:lpstr>
      <vt:lpstr>Predecessor_Fund_3</vt:lpstr>
      <vt:lpstr>Instructions!Predecessor_Org</vt:lpstr>
      <vt:lpstr>Predecessor_Org</vt:lpstr>
      <vt:lpstr>Predecessor_Org_1</vt:lpstr>
      <vt:lpstr>Predecessor_Org_2</vt:lpstr>
      <vt:lpstr>Predecessor_Org_3</vt:lpstr>
      <vt:lpstr>Prime_Award</vt:lpstr>
      <vt:lpstr>'Info Sheet'!Print_Area</vt:lpstr>
      <vt:lpstr>'Master Budget'!Print_Area</vt:lpstr>
      <vt:lpstr>'Resid BRS Entry'!Print_Area</vt:lpstr>
      <vt:lpstr>'Sub 1 Budget'!Print_Area</vt:lpstr>
      <vt:lpstr>'Sub 2 Budget'!Print_Area</vt:lpstr>
      <vt:lpstr>'Sub 3 Budget'!Print_Area</vt:lpstr>
      <vt:lpstr>Instructions!Program</vt:lpstr>
      <vt:lpstr>Program</vt:lpstr>
      <vt:lpstr>'Info Sheet'!Program_Code</vt:lpstr>
      <vt:lpstr>Instructions!Program_Income</vt:lpstr>
      <vt:lpstr>Program_Income</vt:lpstr>
      <vt:lpstr>'Info Sheet'!Project_Manager</vt:lpstr>
      <vt:lpstr>Instructions!Project_Period</vt:lpstr>
      <vt:lpstr>Project_Period</vt:lpstr>
      <vt:lpstr>Project_Period_01</vt:lpstr>
      <vt:lpstr>Project_Period_02</vt:lpstr>
      <vt:lpstr>Project_Period_03</vt:lpstr>
      <vt:lpstr>Instructions!Project_Period_1</vt:lpstr>
      <vt:lpstr>Project_Period_1</vt:lpstr>
      <vt:lpstr>Instructions!Project_Period_2</vt:lpstr>
      <vt:lpstr>Project_Period_2</vt:lpstr>
      <vt:lpstr>Instructions!Project_Period_3</vt:lpstr>
      <vt:lpstr>Project_Period_3</vt:lpstr>
      <vt:lpstr>Instructions!Project_Title</vt:lpstr>
      <vt:lpstr>Project_Title</vt:lpstr>
      <vt:lpstr>Instructions!Proposal_Amnt</vt:lpstr>
      <vt:lpstr>Proposal_Amnt</vt:lpstr>
      <vt:lpstr>'Info Sheet'!Regulatory_Guidance</vt:lpstr>
      <vt:lpstr>Regulatory_Guidance_1</vt:lpstr>
      <vt:lpstr>Regulatory_Guidance_2</vt:lpstr>
      <vt:lpstr>Regulatory_Guidance_3</vt:lpstr>
      <vt:lpstr>Risk_Assessment_01</vt:lpstr>
      <vt:lpstr>Risk_Assessment_02</vt:lpstr>
      <vt:lpstr>Risk_Assessment_03</vt:lpstr>
      <vt:lpstr>'Info Sheet'!Specialist</vt:lpstr>
      <vt:lpstr>Instructions!Sponsor_Name</vt:lpstr>
      <vt:lpstr>Sponsor_Name</vt:lpstr>
      <vt:lpstr>Subaward___01</vt:lpstr>
      <vt:lpstr>Subaward___02</vt:lpstr>
      <vt:lpstr>Subaward___03</vt:lpstr>
      <vt:lpstr>Instructions!Subcontract_Total_01</vt:lpstr>
      <vt:lpstr>Subcontract_Total_01</vt:lpstr>
      <vt:lpstr>Instructions!Subcontract_Total_02</vt:lpstr>
      <vt:lpstr>Subcontract_Total_02</vt:lpstr>
      <vt:lpstr>Instructions!Subcontract_Total_03</vt:lpstr>
      <vt:lpstr>Subcontract_Total_03</vt:lpstr>
      <vt:lpstr>Instructions!SubFOP_1</vt:lpstr>
      <vt:lpstr>SubFOP_1</vt:lpstr>
      <vt:lpstr>Instructions!SubFOP_1_Title</vt:lpstr>
      <vt:lpstr>SubFOP_1_Title</vt:lpstr>
      <vt:lpstr>Instructions!SubFOP_2</vt:lpstr>
      <vt:lpstr>SubFOP_2</vt:lpstr>
      <vt:lpstr>Instructions!SubFOP_2_Title</vt:lpstr>
      <vt:lpstr>SubFOP_2_Title</vt:lpstr>
      <vt:lpstr>Instructions!SubFOP_3</vt:lpstr>
      <vt:lpstr>SubFOP_3</vt:lpstr>
      <vt:lpstr>Instructions!SubFOP_3_Title</vt:lpstr>
      <vt:lpstr>SubFOP_3_Title</vt:lpstr>
      <vt:lpstr>Instructions!SubFOPs?</vt:lpstr>
      <vt:lpstr>SubFOPs?</vt:lpstr>
      <vt:lpstr>Instructions!T_Code</vt:lpstr>
      <vt:lpstr>T_Code</vt:lpstr>
      <vt:lpstr>Instructions!T_Code_1</vt:lpstr>
      <vt:lpstr>T_Code_1</vt:lpstr>
      <vt:lpstr>Instructions!T_Code_2</vt:lpstr>
      <vt:lpstr>T_Code_2</vt:lpstr>
      <vt:lpstr>Instructions!T_Code_3</vt:lpstr>
      <vt:lpstr>T_Code_3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Barnhill, Simone</dc:creator>
  <cp:lastModifiedBy>Coronado, Jill</cp:lastModifiedBy>
  <cp:lastPrinted>2018-05-18T20:36:29Z</cp:lastPrinted>
  <dcterms:created xsi:type="dcterms:W3CDTF">2012-02-28T16:38:35Z</dcterms:created>
  <dcterms:modified xsi:type="dcterms:W3CDTF">2022-03-01T22:34:48Z</dcterms:modified>
</cp:coreProperties>
</file>