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ND\FINANCE\2015-2016 LG &amp; MO\Financials\Abbeduto\AWARDS &amp; CONTRACTS\S-LATIP21\Financials\"/>
    </mc:Choice>
  </mc:AlternateContent>
  <xr:revisionPtr revIDLastSave="0" documentId="13_ncr:1_{0DBFBB48-7E27-43F2-BD1A-FDA67ABE74D2}" xr6:coauthVersionLast="45" xr6:coauthVersionMax="45" xr10:uidLastSave="{00000000-0000-0000-0000-000000000000}"/>
  <bookViews>
    <workbookView xWindow="9880" yWindow="230" windowWidth="26230" windowHeight="20800" xr2:uid="{49FFBF96-3EB5-437B-A2BE-9FF2C5BD9C9E}"/>
  </bookViews>
  <sheets>
    <sheet name="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5" i="1"/>
  <c r="D31" i="1"/>
  <c r="T16" i="1"/>
  <c r="AH16" i="1" s="1"/>
  <c r="X16" i="1"/>
  <c r="Y16" i="1"/>
  <c r="Z16" i="1"/>
  <c r="AA16" i="1"/>
  <c r="AB16" i="1"/>
  <c r="AC16" i="1"/>
  <c r="AD16" i="1"/>
  <c r="AE16" i="1"/>
  <c r="AF16" i="1"/>
  <c r="X17" i="1"/>
  <c r="Y17" i="1"/>
  <c r="Z17" i="1"/>
  <c r="AA17" i="1"/>
  <c r="AB17" i="1"/>
  <c r="AC17" i="1"/>
  <c r="AD17" i="1"/>
  <c r="AE17" i="1"/>
  <c r="AF17" i="1"/>
  <c r="T18" i="1"/>
  <c r="AH18" i="1" s="1"/>
  <c r="X18" i="1"/>
  <c r="Y18" i="1"/>
  <c r="Z18" i="1"/>
  <c r="AA18" i="1"/>
  <c r="AB18" i="1"/>
  <c r="AC18" i="1"/>
  <c r="AD18" i="1"/>
  <c r="AE18" i="1"/>
  <c r="AF18" i="1"/>
  <c r="T19" i="1"/>
  <c r="AH19" i="1" s="1"/>
  <c r="X19" i="1"/>
  <c r="Y19" i="1"/>
  <c r="Z19" i="1"/>
  <c r="AA19" i="1"/>
  <c r="AB19" i="1"/>
  <c r="AC19" i="1"/>
  <c r="AD19" i="1"/>
  <c r="AE19" i="1"/>
  <c r="AF19" i="1"/>
  <c r="T20" i="1"/>
  <c r="X20" i="1"/>
  <c r="Y20" i="1"/>
  <c r="Z20" i="1"/>
  <c r="AA20" i="1"/>
  <c r="AB20" i="1"/>
  <c r="AC20" i="1"/>
  <c r="AD20" i="1"/>
  <c r="AE20" i="1"/>
  <c r="AF20" i="1"/>
  <c r="AH20" i="1"/>
  <c r="T21" i="1"/>
  <c r="X21" i="1"/>
  <c r="Y21" i="1"/>
  <c r="Z21" i="1"/>
  <c r="AH21" i="1" s="1"/>
  <c r="AA21" i="1"/>
  <c r="AB21" i="1"/>
  <c r="AC21" i="1"/>
  <c r="AD21" i="1"/>
  <c r="AE21" i="1"/>
  <c r="AF21" i="1"/>
  <c r="T17" i="1" l="1"/>
  <c r="AH17" i="1" s="1"/>
  <c r="X12" i="1"/>
  <c r="Y12" i="1"/>
  <c r="Z12" i="1"/>
  <c r="AA12" i="1"/>
  <c r="AB12" i="1"/>
  <c r="AC12" i="1"/>
  <c r="AD12" i="1"/>
  <c r="AE12" i="1"/>
  <c r="AF12" i="1"/>
  <c r="AB13" i="1" l="1"/>
  <c r="AC13" i="1"/>
  <c r="AD13" i="1"/>
  <c r="AE13" i="1"/>
  <c r="AF13" i="1"/>
  <c r="AA13" i="1"/>
  <c r="T29" i="1" l="1"/>
  <c r="AH29" i="1" s="1"/>
  <c r="X15" i="1"/>
  <c r="Y15" i="1"/>
  <c r="Z15" i="1"/>
  <c r="AA15" i="1"/>
  <c r="AB15" i="1"/>
  <c r="AC15" i="1"/>
  <c r="AD15" i="1"/>
  <c r="AE15" i="1"/>
  <c r="AF15" i="1"/>
  <c r="X14" i="1"/>
  <c r="Y14" i="1"/>
  <c r="Z14" i="1"/>
  <c r="AA14" i="1"/>
  <c r="AB14" i="1"/>
  <c r="AC14" i="1"/>
  <c r="AD14" i="1"/>
  <c r="AE14" i="1"/>
  <c r="AF14" i="1"/>
  <c r="X11" i="1"/>
  <c r="Y11" i="1"/>
  <c r="Z11" i="1"/>
  <c r="AA11" i="1"/>
  <c r="AB11" i="1"/>
  <c r="AC11" i="1"/>
  <c r="AD11" i="1"/>
  <c r="AE11" i="1"/>
  <c r="AF11" i="1"/>
  <c r="V9" i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D23" i="1"/>
  <c r="G23" i="1"/>
  <c r="J23" i="1"/>
  <c r="T15" i="1" l="1"/>
  <c r="AH15" i="1" s="1"/>
  <c r="T28" i="1" l="1"/>
  <c r="AH28" i="1" s="1"/>
  <c r="T25" i="1"/>
  <c r="AH25" i="1" s="1"/>
  <c r="AF23" i="1"/>
  <c r="AF31" i="1" s="1"/>
  <c r="AE23" i="1"/>
  <c r="AE31" i="1" s="1"/>
  <c r="AD23" i="1"/>
  <c r="AD31" i="1" s="1"/>
  <c r="AC23" i="1"/>
  <c r="AC31" i="1" s="1"/>
  <c r="AB23" i="1"/>
  <c r="AB31" i="1" s="1"/>
  <c r="AA23" i="1"/>
  <c r="AA31" i="1" s="1"/>
  <c r="Z23" i="1"/>
  <c r="Z31" i="1" s="1"/>
  <c r="Y23" i="1"/>
  <c r="Y31" i="1" s="1"/>
  <c r="X23" i="1"/>
  <c r="X31" i="1" s="1"/>
  <c r="W23" i="1"/>
  <c r="W31" i="1" s="1"/>
  <c r="V23" i="1"/>
  <c r="R23" i="1"/>
  <c r="R35" i="1" s="1"/>
  <c r="Q23" i="1"/>
  <c r="Q35" i="1" s="1"/>
  <c r="P23" i="1"/>
  <c r="P33" i="1" s="1"/>
  <c r="O23" i="1"/>
  <c r="O33" i="1" s="1"/>
  <c r="O35" i="1" s="1"/>
  <c r="N23" i="1"/>
  <c r="N33" i="1" s="1"/>
  <c r="N35" i="1" s="1"/>
  <c r="M23" i="1"/>
  <c r="M33" i="1" s="1"/>
  <c r="M35" i="1" s="1"/>
  <c r="L23" i="1"/>
  <c r="L33" i="1" s="1"/>
  <c r="L35" i="1" s="1"/>
  <c r="K23" i="1"/>
  <c r="K33" i="1" s="1"/>
  <c r="K35" i="1" s="1"/>
  <c r="J33" i="1"/>
  <c r="J35" i="1" s="1"/>
  <c r="G9" i="1"/>
  <c r="H9" i="1" s="1"/>
  <c r="I9" i="1" s="1"/>
  <c r="J9" i="1" s="1"/>
  <c r="K9" i="1" s="1"/>
  <c r="L9" i="1" s="1"/>
  <c r="M9" i="1" s="1"/>
  <c r="N9" i="1" s="1"/>
  <c r="O9" i="1" s="1"/>
  <c r="AI1" i="1"/>
  <c r="AB33" i="1" l="1"/>
  <c r="AB35" i="1" s="1"/>
  <c r="AF33" i="1"/>
  <c r="AF35" i="1" s="1"/>
  <c r="AC33" i="1"/>
  <c r="AC35" i="1" s="1"/>
  <c r="AE33" i="1"/>
  <c r="AE35" i="1" s="1"/>
  <c r="AD33" i="1"/>
  <c r="AD35" i="1" s="1"/>
  <c r="X33" i="1"/>
  <c r="X35" i="1" s="1"/>
  <c r="Y33" i="1"/>
  <c r="Y35" i="1" s="1"/>
  <c r="W33" i="1"/>
  <c r="W35" i="1" s="1"/>
  <c r="Z33" i="1"/>
  <c r="Z35" i="1" s="1"/>
  <c r="AA33" i="1"/>
  <c r="AA35" i="1" s="1"/>
  <c r="V33" i="1"/>
  <c r="V35" i="1" s="1"/>
  <c r="P9" i="1"/>
  <c r="Q9" i="1" s="1"/>
  <c r="R9" i="1" s="1"/>
  <c r="P35" i="1"/>
  <c r="H23" i="1"/>
  <c r="H31" i="1" s="1"/>
  <c r="T14" i="1"/>
  <c r="AH14" i="1" s="1"/>
  <c r="I23" i="1"/>
  <c r="I31" i="1" s="1"/>
  <c r="T13" i="1"/>
  <c r="AH13" i="1" s="1"/>
  <c r="T11" i="1"/>
  <c r="AH11" i="1" s="1"/>
  <c r="T12" i="1"/>
  <c r="AH12" i="1" s="1"/>
  <c r="Q33" i="1"/>
  <c r="E35" i="1"/>
  <c r="T31" i="1" l="1"/>
  <c r="AH31" i="1" s="1"/>
  <c r="H33" i="1"/>
  <c r="H35" i="1" s="1"/>
  <c r="I33" i="1"/>
  <c r="I35" i="1" s="1"/>
  <c r="AH35" i="1"/>
  <c r="AI35" i="1" s="1"/>
  <c r="AI41" i="1" s="1"/>
  <c r="G33" i="1"/>
  <c r="T23" i="1"/>
  <c r="AH23" i="1" s="1"/>
  <c r="G35" i="1" l="1"/>
  <c r="T35" i="1" s="1"/>
  <c r="T33" i="1"/>
  <c r="AH33" i="1" s="1"/>
  <c r="T37" i="1" l="1"/>
  <c r="T39" i="1"/>
</calcChain>
</file>

<file path=xl/sharedStrings.xml><?xml version="1.0" encoding="utf-8"?>
<sst xmlns="http://schemas.openxmlformats.org/spreadsheetml/2006/main" count="47" uniqueCount="44">
  <si>
    <t>Award Number</t>
  </si>
  <si>
    <t>Run date</t>
  </si>
  <si>
    <t>Title:</t>
  </si>
  <si>
    <t>PI:</t>
  </si>
  <si>
    <t xml:space="preserve">Award Dates:  </t>
  </si>
  <si>
    <t xml:space="preserve">Budget Period: </t>
  </si>
  <si>
    <t>OP Fund:</t>
  </si>
  <si>
    <t xml:space="preserve">Billing ID:  </t>
  </si>
  <si>
    <t>Current</t>
  </si>
  <si>
    <t>Budgeted</t>
  </si>
  <si>
    <t>Budget</t>
  </si>
  <si>
    <t>Actual Expenses</t>
  </si>
  <si>
    <t>YTD</t>
  </si>
  <si>
    <t>Projections</t>
  </si>
  <si>
    <t xml:space="preserve">Effort </t>
  </si>
  <si>
    <t>Effort</t>
  </si>
  <si>
    <t>Total</t>
  </si>
  <si>
    <t>Balance</t>
  </si>
  <si>
    <t>Personnel</t>
  </si>
  <si>
    <t>Subtotal Personnel</t>
  </si>
  <si>
    <t>Travel</t>
  </si>
  <si>
    <t>Other Expenses / Supplies</t>
  </si>
  <si>
    <t>Project to date expenses</t>
  </si>
  <si>
    <t>Balance to date</t>
  </si>
  <si>
    <t>Ratio ( Balance/Current Year's Budget)</t>
  </si>
  <si>
    <t>Notes</t>
  </si>
  <si>
    <t>Year 1</t>
  </si>
  <si>
    <t>Indirect Costs (8%)</t>
  </si>
  <si>
    <t>Project Total</t>
  </si>
  <si>
    <t>Direct Costs Subtotal</t>
  </si>
  <si>
    <t xml:space="preserve">Prepared by: </t>
  </si>
  <si>
    <t>Personnel #1</t>
  </si>
  <si>
    <t>Personnel #2</t>
  </si>
  <si>
    <t>Personnel #3</t>
  </si>
  <si>
    <t>Personnel #4</t>
  </si>
  <si>
    <t>Personnel #5</t>
  </si>
  <si>
    <t>Personnel #6</t>
  </si>
  <si>
    <t>Personnel #7</t>
  </si>
  <si>
    <t>Personnel #8</t>
  </si>
  <si>
    <t>Personnel #9</t>
  </si>
  <si>
    <t>Personnel #10</t>
  </si>
  <si>
    <t>Personnel #11</t>
  </si>
  <si>
    <t>Budgeted Expense #1</t>
  </si>
  <si>
    <t>Budgeted Expense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</si>
</sst>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mm/dd/yy;@"/>
    <numFmt numFmtId="167" formatCode="m/d/yy;@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43" fontId="3" fillId="0" borderId="0" xfId="1" applyFont="1" applyFill="1"/>
    <xf numFmtId="164" fontId="3" fillId="0" borderId="0" xfId="1" applyNumberFormat="1" applyFont="1" applyFill="1"/>
    <xf numFmtId="164" fontId="1" fillId="0" borderId="0" xfId="1" applyNumberFormat="1" applyFill="1"/>
    <xf numFmtId="164" fontId="1" fillId="0" borderId="0" xfId="1" applyNumberFormat="1"/>
    <xf numFmtId="41" fontId="1" fillId="0" borderId="0" xfId="1" applyNumberFormat="1" applyFill="1"/>
    <xf numFmtId="164" fontId="3" fillId="0" borderId="0" xfId="1" applyNumberFormat="1" applyFont="1"/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Fill="1" applyBorder="1"/>
    <xf numFmtId="43" fontId="3" fillId="0" borderId="0" xfId="1" applyFont="1" applyBorder="1"/>
    <xf numFmtId="164" fontId="3" fillId="0" borderId="0" xfId="1" applyNumberFormat="1" applyFont="1" applyBorder="1"/>
    <xf numFmtId="41" fontId="3" fillId="0" borderId="0" xfId="1" applyNumberFormat="1" applyFont="1" applyFill="1" applyBorder="1"/>
    <xf numFmtId="166" fontId="3" fillId="0" borderId="0" xfId="1" applyNumberFormat="1" applyFont="1" applyFill="1" applyBorder="1"/>
    <xf numFmtId="43" fontId="3" fillId="0" borderId="0" xfId="1" applyFont="1" applyFill="1" applyBorder="1"/>
    <xf numFmtId="164" fontId="2" fillId="0" borderId="0" xfId="1" applyNumberFormat="1" applyFont="1" applyFill="1" applyBorder="1"/>
    <xf numFmtId="164" fontId="1" fillId="0" borderId="0" xfId="1" applyNumberFormat="1" applyBorder="1"/>
    <xf numFmtId="43" fontId="3" fillId="0" borderId="1" xfId="1" applyFont="1" applyFill="1" applyBorder="1"/>
    <xf numFmtId="43" fontId="3" fillId="0" borderId="2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/>
    <xf numFmtId="43" fontId="3" fillId="0" borderId="2" xfId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Continuous"/>
    </xf>
    <xf numFmtId="1" fontId="2" fillId="3" borderId="3" xfId="1" applyNumberFormat="1" applyFont="1" applyFill="1" applyBorder="1"/>
    <xf numFmtId="164" fontId="3" fillId="0" borderId="4" xfId="1" applyNumberFormat="1" applyFont="1" applyBorder="1" applyAlignment="1">
      <alignment horizontal="center"/>
    </xf>
    <xf numFmtId="43" fontId="3" fillId="0" borderId="5" xfId="1" applyFont="1" applyFill="1" applyBorder="1"/>
    <xf numFmtId="43" fontId="3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7" fontId="3" fillId="2" borderId="8" xfId="1" applyNumberFormat="1" applyFont="1" applyFill="1" applyBorder="1"/>
    <xf numFmtId="17" fontId="3" fillId="0" borderId="7" xfId="1" quotePrefix="1" applyNumberFormat="1" applyFont="1" applyBorder="1" applyAlignment="1">
      <alignment horizontal="center"/>
    </xf>
    <xf numFmtId="17" fontId="3" fillId="3" borderId="7" xfId="1" applyNumberFormat="1" applyFont="1" applyFill="1" applyBorder="1"/>
    <xf numFmtId="17" fontId="3" fillId="0" borderId="7" xfId="1" applyNumberFormat="1" applyFont="1" applyBorder="1" applyAlignment="1">
      <alignment horizontal="center"/>
    </xf>
    <xf numFmtId="17" fontId="3" fillId="2" borderId="7" xfId="1" applyNumberFormat="1" applyFont="1" applyFill="1" applyBorder="1"/>
    <xf numFmtId="164" fontId="3" fillId="0" borderId="9" xfId="1" applyNumberFormat="1" applyFont="1" applyBorder="1" applyAlignment="1">
      <alignment horizontal="center"/>
    </xf>
    <xf numFmtId="43" fontId="3" fillId="0" borderId="10" xfId="1" applyFont="1" applyFill="1" applyBorder="1" applyAlignment="1">
      <alignment horizontal="left"/>
    </xf>
    <xf numFmtId="43" fontId="3" fillId="4" borderId="11" xfId="1" applyFont="1" applyFill="1" applyBorder="1" applyAlignment="1">
      <alignment horizontal="left"/>
    </xf>
    <xf numFmtId="164" fontId="2" fillId="4" borderId="3" xfId="1" applyNumberFormat="1" applyFont="1" applyFill="1" applyBorder="1"/>
    <xf numFmtId="164" fontId="3" fillId="4" borderId="3" xfId="1" applyNumberFormat="1" applyFont="1" applyFill="1" applyBorder="1"/>
    <xf numFmtId="164" fontId="2" fillId="2" borderId="12" xfId="1" applyNumberFormat="1" applyFont="1" applyFill="1" applyBorder="1"/>
    <xf numFmtId="164" fontId="2" fillId="3" borderId="3" xfId="1" applyNumberFormat="1" applyFont="1" applyFill="1" applyBorder="1"/>
    <xf numFmtId="41" fontId="2" fillId="4" borderId="3" xfId="1" applyNumberFormat="1" applyFont="1" applyFill="1" applyBorder="1"/>
    <xf numFmtId="17" fontId="3" fillId="2" borderId="13" xfId="1" applyNumberFormat="1" applyFont="1" applyFill="1" applyBorder="1"/>
    <xf numFmtId="164" fontId="2" fillId="4" borderId="14" xfId="1" applyNumberFormat="1" applyFont="1" applyFill="1" applyBorder="1"/>
    <xf numFmtId="43" fontId="4" fillId="0" borderId="15" xfId="1" applyFont="1" applyFill="1" applyBorder="1" applyAlignment="1"/>
    <xf numFmtId="9" fontId="2" fillId="0" borderId="16" xfId="2" applyFont="1" applyFill="1" applyBorder="1" applyAlignment="1">
      <alignment horizontal="center"/>
    </xf>
    <xf numFmtId="164" fontId="2" fillId="0" borderId="17" xfId="1" applyNumberFormat="1" applyFont="1" applyFill="1" applyBorder="1"/>
    <xf numFmtId="164" fontId="2" fillId="2" borderId="0" xfId="1" applyNumberFormat="1" applyFont="1" applyFill="1" applyBorder="1"/>
    <xf numFmtId="164" fontId="2" fillId="0" borderId="17" xfId="1" applyNumberFormat="1" applyFont="1" applyBorder="1"/>
    <xf numFmtId="164" fontId="1" fillId="0" borderId="17" xfId="1" applyNumberFormat="1" applyBorder="1"/>
    <xf numFmtId="164" fontId="2" fillId="3" borderId="17" xfId="1" applyNumberFormat="1" applyFont="1" applyFill="1" applyBorder="1"/>
    <xf numFmtId="164" fontId="2" fillId="2" borderId="18" xfId="1" applyNumberFormat="1" applyFont="1" applyFill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9" fontId="2" fillId="0" borderId="17" xfId="2" applyFont="1" applyFill="1" applyBorder="1" applyAlignment="1">
      <alignment horizontal="center"/>
    </xf>
    <xf numFmtId="10" fontId="4" fillId="0" borderId="16" xfId="2" applyNumberFormat="1" applyFont="1" applyFill="1" applyBorder="1" applyAlignment="1">
      <alignment horizontal="center"/>
    </xf>
    <xf numFmtId="41" fontId="2" fillId="0" borderId="17" xfId="1" applyNumberFormat="1" applyFont="1" applyBorder="1"/>
    <xf numFmtId="41" fontId="2" fillId="0" borderId="17" xfId="1" applyNumberFormat="1" applyFont="1" applyFill="1" applyBorder="1"/>
    <xf numFmtId="43" fontId="3" fillId="0" borderId="15" xfId="1" applyFont="1" applyFill="1" applyBorder="1"/>
    <xf numFmtId="43" fontId="3" fillId="0" borderId="16" xfId="1" applyFont="1" applyFill="1" applyBorder="1"/>
    <xf numFmtId="164" fontId="3" fillId="2" borderId="0" xfId="1" applyNumberFormat="1" applyFont="1" applyFill="1" applyBorder="1"/>
    <xf numFmtId="164" fontId="3" fillId="3" borderId="17" xfId="1" applyNumberFormat="1" applyFont="1" applyFill="1" applyBorder="1"/>
    <xf numFmtId="164" fontId="3" fillId="2" borderId="18" xfId="1" applyNumberFormat="1" applyFont="1" applyFill="1" applyBorder="1"/>
    <xf numFmtId="43" fontId="2" fillId="0" borderId="15" xfId="1" applyFont="1" applyFill="1" applyBorder="1"/>
    <xf numFmtId="43" fontId="2" fillId="0" borderId="17" xfId="1" applyFont="1" applyBorder="1"/>
    <xf numFmtId="43" fontId="3" fillId="0" borderId="20" xfId="1" applyFont="1" applyFill="1" applyBorder="1" applyAlignment="1">
      <alignment horizontal="left"/>
    </xf>
    <xf numFmtId="43" fontId="4" fillId="0" borderId="21" xfId="1" applyFont="1" applyFill="1" applyBorder="1" applyAlignment="1">
      <alignment horizontal="left"/>
    </xf>
    <xf numFmtId="164" fontId="2" fillId="0" borderId="22" xfId="1" applyNumberFormat="1" applyFont="1" applyFill="1" applyBorder="1"/>
    <xf numFmtId="164" fontId="2" fillId="3" borderId="22" xfId="1" applyNumberFormat="1" applyFont="1" applyFill="1" applyBorder="1"/>
    <xf numFmtId="164" fontId="2" fillId="2" borderId="23" xfId="1" applyNumberFormat="1" applyFont="1" applyFill="1" applyBorder="1"/>
    <xf numFmtId="43" fontId="3" fillId="5" borderId="24" xfId="1" applyFont="1" applyFill="1" applyBorder="1" applyAlignment="1">
      <alignment horizontal="left"/>
    </xf>
    <xf numFmtId="43" fontId="4" fillId="5" borderId="25" xfId="1" applyFont="1" applyFill="1" applyBorder="1" applyAlignment="1">
      <alignment horizontal="left"/>
    </xf>
    <xf numFmtId="164" fontId="2" fillId="5" borderId="13" xfId="1" applyNumberFormat="1" applyFont="1" applyFill="1" applyBorder="1"/>
    <xf numFmtId="164" fontId="2" fillId="3" borderId="26" xfId="1" applyNumberFormat="1" applyFont="1" applyFill="1" applyBorder="1"/>
    <xf numFmtId="164" fontId="2" fillId="3" borderId="13" xfId="1" applyNumberFormat="1" applyFont="1" applyFill="1" applyBorder="1"/>
    <xf numFmtId="41" fontId="2" fillId="5" borderId="13" xfId="1" applyNumberFormat="1" applyFont="1" applyFill="1" applyBorder="1"/>
    <xf numFmtId="164" fontId="2" fillId="5" borderId="27" xfId="1" applyNumberFormat="1" applyFont="1" applyFill="1" applyBorder="1"/>
    <xf numFmtId="164" fontId="2" fillId="5" borderId="28" xfId="1" applyNumberFormat="1" applyFont="1" applyFill="1" applyBorder="1"/>
    <xf numFmtId="43" fontId="3" fillId="0" borderId="5" xfId="1" applyFont="1" applyFill="1" applyBorder="1" applyAlignment="1">
      <alignment horizontal="left"/>
    </xf>
    <xf numFmtId="43" fontId="4" fillId="0" borderId="6" xfId="1" applyFont="1" applyFill="1" applyBorder="1" applyAlignment="1">
      <alignment horizontal="left"/>
    </xf>
    <xf numFmtId="164" fontId="2" fillId="0" borderId="7" xfId="1" applyNumberFormat="1" applyFont="1" applyFill="1" applyBorder="1"/>
    <xf numFmtId="164" fontId="2" fillId="2" borderId="8" xfId="1" applyNumberFormat="1" applyFont="1" applyFill="1" applyBorder="1"/>
    <xf numFmtId="164" fontId="2" fillId="3" borderId="7" xfId="1" applyNumberFormat="1" applyFont="1" applyFill="1" applyBorder="1"/>
    <xf numFmtId="164" fontId="2" fillId="0" borderId="7" xfId="1" applyNumberFormat="1" applyFont="1" applyBorder="1"/>
    <xf numFmtId="164" fontId="2" fillId="2" borderId="27" xfId="1" applyNumberFormat="1" applyFont="1" applyFill="1" applyBorder="1"/>
    <xf numFmtId="164" fontId="2" fillId="0" borderId="27" xfId="1" applyNumberFormat="1" applyFont="1" applyBorder="1"/>
    <xf numFmtId="164" fontId="2" fillId="0" borderId="29" xfId="1" applyNumberFormat="1" applyFont="1" applyBorder="1"/>
    <xf numFmtId="164" fontId="2" fillId="0" borderId="0" xfId="1" applyNumberFormat="1" applyFont="1" applyBorder="1"/>
    <xf numFmtId="41" fontId="2" fillId="0" borderId="0" xfId="1" applyNumberFormat="1" applyFont="1" applyFill="1" applyBorder="1"/>
    <xf numFmtId="43" fontId="2" fillId="0" borderId="0" xfId="1" applyFont="1" applyBorder="1"/>
    <xf numFmtId="43" fontId="2" fillId="0" borderId="0" xfId="1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43" fontId="2" fillId="0" borderId="0" xfId="1" applyFont="1"/>
    <xf numFmtId="41" fontId="2" fillId="0" borderId="0" xfId="1" applyNumberFormat="1" applyFont="1" applyFill="1"/>
    <xf numFmtId="43" fontId="3" fillId="6" borderId="0" xfId="1" applyFont="1" applyFill="1"/>
    <xf numFmtId="167" fontId="3" fillId="0" borderId="0" xfId="1" applyNumberFormat="1" applyFont="1" applyFill="1"/>
    <xf numFmtId="164" fontId="3" fillId="6" borderId="0" xfId="1" applyNumberFormat="1" applyFont="1" applyFill="1"/>
    <xf numFmtId="9" fontId="3" fillId="0" borderId="0" xfId="1" applyNumberFormat="1" applyFont="1" applyBorder="1"/>
    <xf numFmtId="14" fontId="2" fillId="0" borderId="0" xfId="1" applyNumberFormat="1" applyFont="1" applyFill="1"/>
    <xf numFmtId="44" fontId="1" fillId="0" borderId="0" xfId="1" applyNumberFormat="1"/>
    <xf numFmtId="43" fontId="3" fillId="0" borderId="0" xfId="3" applyNumberFormat="1" applyFont="1" applyFill="1" applyAlignment="1" applyProtection="1"/>
    <xf numFmtId="43" fontId="1" fillId="0" borderId="0" xfId="1"/>
    <xf numFmtId="0" fontId="3" fillId="0" borderId="0" xfId="0" applyFont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43" fontId="2" fillId="0" borderId="15" xfId="1" applyFont="1" applyFill="1" applyBorder="1" applyAlignment="1"/>
    <xf numFmtId="168" fontId="2" fillId="0" borderId="16" xfId="2" applyNumberFormat="1" applyFont="1" applyFill="1" applyBorder="1" applyAlignment="1">
      <alignment horizontal="center"/>
    </xf>
    <xf numFmtId="168" fontId="2" fillId="0" borderId="17" xfId="2" applyNumberFormat="1" applyFont="1" applyFill="1" applyBorder="1" applyAlignment="1">
      <alignment horizontal="center"/>
    </xf>
    <xf numFmtId="164" fontId="6" fillId="0" borderId="17" xfId="1" applyNumberFormat="1" applyFont="1" applyBorder="1"/>
    <xf numFmtId="43" fontId="3" fillId="0" borderId="20" xfId="1" applyFont="1" applyFill="1" applyBorder="1"/>
    <xf numFmtId="43" fontId="3" fillId="0" borderId="21" xfId="1" applyFont="1" applyFill="1" applyBorder="1"/>
    <xf numFmtId="43" fontId="2" fillId="0" borderId="22" xfId="1" applyFont="1" applyBorder="1"/>
    <xf numFmtId="164" fontId="2" fillId="0" borderId="22" xfId="1" applyNumberFormat="1" applyFont="1" applyBorder="1"/>
    <xf numFmtId="41" fontId="2" fillId="0" borderId="22" xfId="1" applyNumberFormat="1" applyFont="1" applyFill="1" applyBorder="1"/>
    <xf numFmtId="164" fontId="2" fillId="5" borderId="17" xfId="1" applyNumberFormat="1" applyFont="1" applyFill="1" applyBorder="1"/>
    <xf numFmtId="164" fontId="3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EB10-6B88-4AF6-A219-6747E71144DC}">
  <dimension ref="A1:AI59"/>
  <sheetViews>
    <sheetView tabSelected="1" workbookViewId="0">
      <selection activeCell="AE43" sqref="AE43"/>
    </sheetView>
  </sheetViews>
  <sheetFormatPr defaultRowHeight="14.5" x14ac:dyDescent="0.35"/>
  <cols>
    <col min="1" max="1" width="26.08984375" style="1" customWidth="1"/>
    <col min="2" max="3" width="10" style="1" customWidth="1"/>
    <col min="4" max="4" width="10" style="3" customWidth="1"/>
    <col min="5" max="5" width="10.26953125" style="3" hidden="1" customWidth="1"/>
    <col min="6" max="6" width="0.453125" style="4" customWidth="1"/>
    <col min="7" max="7" width="10.6328125" style="4" customWidth="1"/>
    <col min="8" max="8" width="11.1796875" style="4" customWidth="1"/>
    <col min="9" max="9" width="10.7265625" style="4" customWidth="1"/>
    <col min="10" max="10" width="10" style="4" hidden="1" customWidth="1"/>
    <col min="11" max="11" width="9.453125" style="4" hidden="1" customWidth="1"/>
    <col min="12" max="12" width="9.54296875" style="4" hidden="1" customWidth="1"/>
    <col min="13" max="13" width="10" style="4" hidden="1" customWidth="1"/>
    <col min="14" max="14" width="10.1796875" style="4" hidden="1" customWidth="1"/>
    <col min="15" max="15" width="8.453125" style="4" hidden="1" customWidth="1"/>
    <col min="16" max="18" width="10.81640625" style="4" hidden="1" customWidth="1"/>
    <col min="19" max="19" width="0.453125" style="4" customWidth="1"/>
    <col min="20" max="20" width="11.26953125" style="4" customWidth="1"/>
    <col min="21" max="21" width="0.453125" style="4" customWidth="1"/>
    <col min="22" max="22" width="9.453125" style="3" hidden="1" customWidth="1"/>
    <col min="23" max="23" width="8.81640625" style="3" hidden="1" customWidth="1"/>
    <col min="24" max="24" width="7.7265625" style="3" customWidth="1"/>
    <col min="25" max="25" width="7.7265625" style="5" customWidth="1"/>
    <col min="26" max="27" width="7.7265625" style="3" customWidth="1"/>
    <col min="28" max="28" width="8.6328125" style="3" customWidth="1"/>
    <col min="29" max="29" width="7.54296875" style="3" customWidth="1"/>
    <col min="30" max="30" width="7.7265625" style="3" customWidth="1"/>
    <col min="31" max="31" width="8.453125" style="3" customWidth="1"/>
    <col min="32" max="32" width="7.54296875" style="3" customWidth="1"/>
    <col min="33" max="33" width="0.36328125" style="3" customWidth="1"/>
    <col min="34" max="34" width="9.7265625" style="4" customWidth="1"/>
    <col min="35" max="35" width="10.54296875" style="4" customWidth="1"/>
  </cols>
  <sheetData>
    <row r="1" spans="1:35" x14ac:dyDescent="0.35">
      <c r="A1" s="1" t="s">
        <v>0</v>
      </c>
      <c r="B1" s="101"/>
      <c r="C1" s="101"/>
      <c r="D1" s="2"/>
      <c r="AH1" s="6" t="s">
        <v>1</v>
      </c>
      <c r="AI1" s="7">
        <f ca="1">TODAY()</f>
        <v>44235</v>
      </c>
    </row>
    <row r="2" spans="1:35" x14ac:dyDescent="0.35">
      <c r="A2" s="1" t="s">
        <v>2</v>
      </c>
      <c r="B2" s="101"/>
      <c r="C2" s="101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"/>
      <c r="W2" s="8"/>
      <c r="X2" s="8"/>
      <c r="Y2" s="11"/>
      <c r="Z2" s="8"/>
      <c r="AA2" s="8"/>
      <c r="AB2" s="8"/>
      <c r="AC2" s="8"/>
      <c r="AD2" s="8"/>
      <c r="AE2" s="8"/>
      <c r="AF2" s="8"/>
      <c r="AG2" s="8"/>
      <c r="AH2" s="10"/>
      <c r="AI2" s="10"/>
    </row>
    <row r="3" spans="1:35" x14ac:dyDescent="0.35">
      <c r="A3" s="1" t="s">
        <v>3</v>
      </c>
      <c r="B3" s="102"/>
      <c r="C3" s="102"/>
      <c r="D3" s="8"/>
      <c r="E3" s="8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10"/>
      <c r="V3" s="8"/>
      <c r="W3" s="8"/>
      <c r="X3" s="8"/>
      <c r="Y3" s="11"/>
      <c r="Z3" s="8"/>
      <c r="AA3" s="8"/>
      <c r="AB3" s="8"/>
      <c r="AC3" s="8"/>
      <c r="AD3" s="8"/>
      <c r="AE3" s="8"/>
      <c r="AF3" s="8"/>
      <c r="AG3" s="8"/>
      <c r="AH3" s="10"/>
      <c r="AI3" s="10"/>
    </row>
    <row r="4" spans="1:35" x14ac:dyDescent="0.35">
      <c r="A4" s="1" t="s">
        <v>4</v>
      </c>
      <c r="B4" s="103">
        <v>44105</v>
      </c>
      <c r="C4" s="103">
        <v>45930</v>
      </c>
      <c r="D4" s="12"/>
      <c r="E4" s="8"/>
      <c r="F4" s="10"/>
      <c r="G4" s="10"/>
      <c r="H4" s="10"/>
      <c r="I4" s="10"/>
      <c r="J4" s="10"/>
      <c r="K4" s="10"/>
      <c r="L4" s="9"/>
      <c r="M4" s="10"/>
      <c r="N4" s="10"/>
      <c r="O4" s="10"/>
      <c r="P4" s="10"/>
      <c r="Q4" s="10"/>
      <c r="R4" s="10"/>
      <c r="S4" s="10"/>
      <c r="T4" s="8"/>
      <c r="U4" s="10"/>
      <c r="V4" s="9"/>
      <c r="W4" s="8"/>
      <c r="X4" s="8"/>
      <c r="Y4" s="11"/>
      <c r="Z4" s="8"/>
      <c r="AA4" s="8"/>
      <c r="AB4" s="8"/>
      <c r="AC4" s="8"/>
      <c r="AD4" s="8"/>
      <c r="AE4" s="8"/>
      <c r="AF4" s="8"/>
      <c r="AG4" s="8"/>
      <c r="AH4" s="10"/>
      <c r="AI4" s="10"/>
    </row>
    <row r="5" spans="1:35" x14ac:dyDescent="0.35">
      <c r="A5" s="1" t="s">
        <v>5</v>
      </c>
      <c r="B5" s="103">
        <v>44105</v>
      </c>
      <c r="C5" s="103">
        <v>44469</v>
      </c>
      <c r="D5" s="12"/>
      <c r="E5" s="8"/>
      <c r="F5" s="10"/>
      <c r="G5" s="10"/>
      <c r="H5" s="10"/>
      <c r="I5" s="10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9"/>
      <c r="W5" s="8"/>
      <c r="X5" s="8"/>
      <c r="Y5" s="11"/>
      <c r="Z5" s="8"/>
      <c r="AA5" s="8"/>
      <c r="AB5" s="8"/>
      <c r="AC5" s="8"/>
      <c r="AD5" s="8"/>
      <c r="AE5" s="8"/>
      <c r="AF5" s="8"/>
      <c r="AG5" s="8"/>
      <c r="AH5" s="10"/>
      <c r="AI5" s="10"/>
    </row>
    <row r="6" spans="1:35" x14ac:dyDescent="0.35">
      <c r="A6" s="1" t="s">
        <v>6</v>
      </c>
      <c r="B6" s="101"/>
      <c r="C6" s="101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8"/>
      <c r="W6" s="8"/>
      <c r="X6" s="8"/>
      <c r="Y6" s="11"/>
      <c r="Z6" s="8"/>
      <c r="AA6" s="8"/>
      <c r="AB6" s="8"/>
      <c r="AC6" s="8"/>
      <c r="AD6" s="8"/>
      <c r="AE6" s="8"/>
      <c r="AF6" s="8"/>
      <c r="AG6" s="8"/>
      <c r="AH6" s="10"/>
      <c r="AI6" s="10"/>
    </row>
    <row r="7" spans="1:35" ht="15" thickBot="1" x14ac:dyDescent="0.4">
      <c r="A7" s="1" t="s">
        <v>7</v>
      </c>
      <c r="B7" s="13"/>
      <c r="C7" s="13"/>
      <c r="D7" s="14"/>
      <c r="E7" s="8"/>
      <c r="F7" s="10"/>
      <c r="G7" s="10"/>
      <c r="H7" s="10"/>
      <c r="I7" s="10"/>
      <c r="J7" s="15"/>
      <c r="K7" s="15"/>
      <c r="L7" s="15"/>
      <c r="M7" s="15"/>
      <c r="N7" s="15"/>
      <c r="O7" s="15"/>
      <c r="P7" s="15"/>
      <c r="Q7" s="15"/>
      <c r="R7" s="15"/>
      <c r="S7" s="10"/>
      <c r="T7" s="10"/>
      <c r="U7" s="10"/>
      <c r="V7" s="8"/>
      <c r="W7" s="8"/>
      <c r="X7" s="8"/>
      <c r="Y7" s="11"/>
      <c r="Z7" s="8"/>
      <c r="AA7" s="8"/>
      <c r="AB7" s="8"/>
      <c r="AC7" s="8"/>
      <c r="AD7" s="8"/>
      <c r="AE7" s="8"/>
      <c r="AF7" s="8"/>
      <c r="AG7" s="8"/>
      <c r="AH7" s="10"/>
      <c r="AI7" s="10"/>
    </row>
    <row r="8" spans="1:35" x14ac:dyDescent="0.35">
      <c r="A8" s="16"/>
      <c r="B8" s="17" t="s">
        <v>9</v>
      </c>
      <c r="C8" s="17" t="s">
        <v>8</v>
      </c>
      <c r="D8" s="18" t="s">
        <v>10</v>
      </c>
      <c r="E8" s="18" t="s">
        <v>10</v>
      </c>
      <c r="F8" s="19"/>
      <c r="G8" s="20" t="s">
        <v>11</v>
      </c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2"/>
      <c r="T8" s="20" t="s">
        <v>12</v>
      </c>
      <c r="U8" s="19"/>
      <c r="V8" s="114" t="s">
        <v>13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9"/>
      <c r="AH8" s="21"/>
      <c r="AI8" s="23"/>
    </row>
    <row r="9" spans="1:35" ht="15" thickBot="1" x14ac:dyDescent="0.4">
      <c r="A9" s="24"/>
      <c r="B9" s="25" t="s">
        <v>14</v>
      </c>
      <c r="C9" s="25" t="s">
        <v>15</v>
      </c>
      <c r="D9" s="26" t="s">
        <v>26</v>
      </c>
      <c r="E9" s="26" t="s">
        <v>16</v>
      </c>
      <c r="F9" s="27"/>
      <c r="G9" s="28">
        <f>B5</f>
        <v>44105</v>
      </c>
      <c r="H9" s="28">
        <f>G9+32</f>
        <v>44137</v>
      </c>
      <c r="I9" s="28">
        <f t="shared" ref="I9:P9" si="0">H9+31</f>
        <v>44168</v>
      </c>
      <c r="J9" s="28">
        <f t="shared" si="0"/>
        <v>44199</v>
      </c>
      <c r="K9" s="28">
        <f t="shared" si="0"/>
        <v>44230</v>
      </c>
      <c r="L9" s="28">
        <f t="shared" si="0"/>
        <v>44261</v>
      </c>
      <c r="M9" s="28">
        <f t="shared" si="0"/>
        <v>44292</v>
      </c>
      <c r="N9" s="28">
        <f t="shared" si="0"/>
        <v>44323</v>
      </c>
      <c r="O9" s="28">
        <f t="shared" si="0"/>
        <v>44354</v>
      </c>
      <c r="P9" s="28">
        <f t="shared" si="0"/>
        <v>44385</v>
      </c>
      <c r="Q9" s="28">
        <f>P9+31</f>
        <v>44416</v>
      </c>
      <c r="R9" s="28">
        <f>Q9+31</f>
        <v>44447</v>
      </c>
      <c r="S9" s="29"/>
      <c r="T9" s="30" t="s">
        <v>16</v>
      </c>
      <c r="U9" s="27"/>
      <c r="V9" s="28">
        <f>B5+31</f>
        <v>44136</v>
      </c>
      <c r="W9" s="28">
        <f t="shared" ref="W9:AF9" si="1">V9+31</f>
        <v>44167</v>
      </c>
      <c r="X9" s="28">
        <f>W9+31</f>
        <v>44198</v>
      </c>
      <c r="Y9" s="28">
        <f t="shared" si="1"/>
        <v>44229</v>
      </c>
      <c r="Z9" s="28">
        <f t="shared" si="1"/>
        <v>44260</v>
      </c>
      <c r="AA9" s="28">
        <f t="shared" si="1"/>
        <v>44291</v>
      </c>
      <c r="AB9" s="28">
        <f t="shared" si="1"/>
        <v>44322</v>
      </c>
      <c r="AC9" s="28">
        <f t="shared" si="1"/>
        <v>44353</v>
      </c>
      <c r="AD9" s="28">
        <f t="shared" si="1"/>
        <v>44384</v>
      </c>
      <c r="AE9" s="28">
        <f t="shared" si="1"/>
        <v>44415</v>
      </c>
      <c r="AF9" s="28">
        <f t="shared" si="1"/>
        <v>44446</v>
      </c>
      <c r="AG9" s="31"/>
      <c r="AH9" s="30" t="s">
        <v>16</v>
      </c>
      <c r="AI9" s="32" t="s">
        <v>17</v>
      </c>
    </row>
    <row r="10" spans="1:35" ht="15" thickBot="1" x14ac:dyDescent="0.4">
      <c r="A10" s="33" t="s">
        <v>18</v>
      </c>
      <c r="B10" s="34"/>
      <c r="C10" s="34"/>
      <c r="D10" s="35"/>
      <c r="E10" s="36"/>
      <c r="F10" s="3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8"/>
      <c r="T10" s="35"/>
      <c r="U10" s="37"/>
      <c r="V10" s="35"/>
      <c r="W10" s="35"/>
      <c r="X10" s="35"/>
      <c r="Y10" s="39"/>
      <c r="Z10" s="35"/>
      <c r="AA10" s="35"/>
      <c r="AB10" s="35"/>
      <c r="AC10" s="35"/>
      <c r="AD10" s="35"/>
      <c r="AE10" s="35"/>
      <c r="AF10" s="36"/>
      <c r="AG10" s="40"/>
      <c r="AH10" s="35"/>
      <c r="AI10" s="41"/>
    </row>
    <row r="11" spans="1:35" x14ac:dyDescent="0.35">
      <c r="A11" s="104" t="s">
        <v>31</v>
      </c>
      <c r="B11" s="43">
        <v>0.1</v>
      </c>
      <c r="C11" s="105">
        <v>0.1</v>
      </c>
      <c r="D11" s="44">
        <v>49745</v>
      </c>
      <c r="E11" s="44"/>
      <c r="F11" s="45"/>
      <c r="G11" s="46"/>
      <c r="H11" s="107">
        <v>4522</v>
      </c>
      <c r="I11" s="47">
        <v>4522</v>
      </c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6">
        <f t="shared" ref="T11:T25" si="2">SUM(G11:S11)</f>
        <v>9044</v>
      </c>
      <c r="U11" s="45"/>
      <c r="V11" s="46"/>
      <c r="W11" s="46"/>
      <c r="X11" s="46">
        <f t="shared" ref="X11:AF11" si="3">49745/11</f>
        <v>4522.272727272727</v>
      </c>
      <c r="Y11" s="46">
        <f t="shared" si="3"/>
        <v>4522.272727272727</v>
      </c>
      <c r="Z11" s="46">
        <f t="shared" si="3"/>
        <v>4522.272727272727</v>
      </c>
      <c r="AA11" s="46">
        <f t="shared" si="3"/>
        <v>4522.272727272727</v>
      </c>
      <c r="AB11" s="46">
        <f t="shared" si="3"/>
        <v>4522.272727272727</v>
      </c>
      <c r="AC11" s="46">
        <f t="shared" si="3"/>
        <v>4522.272727272727</v>
      </c>
      <c r="AD11" s="46">
        <f t="shared" si="3"/>
        <v>4522.272727272727</v>
      </c>
      <c r="AE11" s="46">
        <f t="shared" si="3"/>
        <v>4522.272727272727</v>
      </c>
      <c r="AF11" s="46">
        <f t="shared" si="3"/>
        <v>4522.272727272727</v>
      </c>
      <c r="AG11" s="49"/>
      <c r="AH11" s="50">
        <f>SUM(T11:AG11)</f>
        <v>49744.454545454551</v>
      </c>
      <c r="AI11" s="51"/>
    </row>
    <row r="12" spans="1:35" x14ac:dyDescent="0.35">
      <c r="A12" s="104" t="s">
        <v>32</v>
      </c>
      <c r="B12" s="52">
        <v>0.1</v>
      </c>
      <c r="C12" s="106">
        <v>0</v>
      </c>
      <c r="D12" s="44">
        <v>38680</v>
      </c>
      <c r="E12" s="44"/>
      <c r="F12" s="45"/>
      <c r="G12" s="46"/>
      <c r="H12" s="46"/>
      <c r="I12" s="47"/>
      <c r="J12" s="46"/>
      <c r="K12" s="46"/>
      <c r="L12" s="46"/>
      <c r="M12" s="46"/>
      <c r="N12" s="46"/>
      <c r="O12" s="46"/>
      <c r="P12" s="44"/>
      <c r="Q12" s="46"/>
      <c r="R12" s="46"/>
      <c r="S12" s="48"/>
      <c r="T12" s="46">
        <f t="shared" si="2"/>
        <v>0</v>
      </c>
      <c r="U12" s="45"/>
      <c r="V12" s="46"/>
      <c r="W12" s="46"/>
      <c r="X12" s="46">
        <f t="shared" ref="X12:AF12" si="4">38680/11</f>
        <v>3516.3636363636365</v>
      </c>
      <c r="Y12" s="46">
        <f t="shared" si="4"/>
        <v>3516.3636363636365</v>
      </c>
      <c r="Z12" s="46">
        <f t="shared" si="4"/>
        <v>3516.3636363636365</v>
      </c>
      <c r="AA12" s="46">
        <f t="shared" si="4"/>
        <v>3516.3636363636365</v>
      </c>
      <c r="AB12" s="46">
        <f t="shared" si="4"/>
        <v>3516.3636363636365</v>
      </c>
      <c r="AC12" s="46">
        <f t="shared" si="4"/>
        <v>3516.3636363636365</v>
      </c>
      <c r="AD12" s="46">
        <f t="shared" si="4"/>
        <v>3516.3636363636365</v>
      </c>
      <c r="AE12" s="46">
        <f t="shared" si="4"/>
        <v>3516.3636363636365</v>
      </c>
      <c r="AF12" s="46">
        <f t="shared" si="4"/>
        <v>3516.3636363636365</v>
      </c>
      <c r="AG12" s="49"/>
      <c r="AH12" s="50">
        <f>SUM(T12:AG12)</f>
        <v>31647.272727272728</v>
      </c>
      <c r="AI12" s="51"/>
    </row>
    <row r="13" spans="1:35" x14ac:dyDescent="0.35">
      <c r="A13" s="104" t="s">
        <v>33</v>
      </c>
      <c r="B13" s="52">
        <v>0.5</v>
      </c>
      <c r="C13" s="52">
        <v>0</v>
      </c>
      <c r="D13" s="44">
        <v>57629</v>
      </c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8"/>
      <c r="T13" s="46">
        <f t="shared" si="2"/>
        <v>0</v>
      </c>
      <c r="U13" s="45"/>
      <c r="V13" s="46"/>
      <c r="W13" s="46"/>
      <c r="X13" s="46"/>
      <c r="Y13" s="46"/>
      <c r="Z13" s="46"/>
      <c r="AA13" s="46">
        <f>57629/6</f>
        <v>9604.8333333333339</v>
      </c>
      <c r="AB13" s="46">
        <f t="shared" ref="AB13:AF13" si="5">57629/6</f>
        <v>9604.8333333333339</v>
      </c>
      <c r="AC13" s="46">
        <f t="shared" si="5"/>
        <v>9604.8333333333339</v>
      </c>
      <c r="AD13" s="46">
        <f t="shared" si="5"/>
        <v>9604.8333333333339</v>
      </c>
      <c r="AE13" s="46">
        <f t="shared" si="5"/>
        <v>9604.8333333333339</v>
      </c>
      <c r="AF13" s="46">
        <f t="shared" si="5"/>
        <v>9604.8333333333339</v>
      </c>
      <c r="AG13" s="49"/>
      <c r="AH13" s="50">
        <f>SUM(T13:AG13)</f>
        <v>57629.000000000007</v>
      </c>
      <c r="AI13" s="51"/>
    </row>
    <row r="14" spans="1:35" x14ac:dyDescent="0.35">
      <c r="A14" s="104" t="s">
        <v>34</v>
      </c>
      <c r="B14" s="52">
        <v>0.2</v>
      </c>
      <c r="C14" s="52">
        <v>0.2</v>
      </c>
      <c r="D14" s="44">
        <v>20678</v>
      </c>
      <c r="E14" s="44"/>
      <c r="F14" s="45"/>
      <c r="G14" s="46"/>
      <c r="H14" s="46">
        <v>1888</v>
      </c>
      <c r="I14" s="46">
        <v>1888</v>
      </c>
      <c r="J14" s="46"/>
      <c r="K14" s="47"/>
      <c r="L14" s="46"/>
      <c r="M14" s="46"/>
      <c r="N14" s="46"/>
      <c r="O14" s="46"/>
      <c r="P14" s="46"/>
      <c r="Q14" s="46"/>
      <c r="R14" s="46"/>
      <c r="S14" s="48"/>
      <c r="T14" s="46">
        <f t="shared" si="2"/>
        <v>3776</v>
      </c>
      <c r="U14" s="45"/>
      <c r="V14" s="46"/>
      <c r="W14" s="46"/>
      <c r="X14" s="46">
        <f t="shared" ref="X14:AF14" si="6">20768/11</f>
        <v>1888</v>
      </c>
      <c r="Y14" s="46">
        <f t="shared" si="6"/>
        <v>1888</v>
      </c>
      <c r="Z14" s="46">
        <f t="shared" si="6"/>
        <v>1888</v>
      </c>
      <c r="AA14" s="46">
        <f t="shared" si="6"/>
        <v>1888</v>
      </c>
      <c r="AB14" s="46">
        <f t="shared" si="6"/>
        <v>1888</v>
      </c>
      <c r="AC14" s="46">
        <f t="shared" si="6"/>
        <v>1888</v>
      </c>
      <c r="AD14" s="46">
        <f t="shared" si="6"/>
        <v>1888</v>
      </c>
      <c r="AE14" s="46">
        <f t="shared" si="6"/>
        <v>1888</v>
      </c>
      <c r="AF14" s="46">
        <f t="shared" si="6"/>
        <v>1888</v>
      </c>
      <c r="AG14" s="49"/>
      <c r="AH14" s="50">
        <f>SUM(T14:AG14)</f>
        <v>20768</v>
      </c>
      <c r="AI14" s="51"/>
    </row>
    <row r="15" spans="1:35" x14ac:dyDescent="0.35">
      <c r="A15" s="104" t="s">
        <v>35</v>
      </c>
      <c r="B15" s="43">
        <v>0.05</v>
      </c>
      <c r="C15" s="43">
        <v>0.05</v>
      </c>
      <c r="D15" s="44">
        <v>3942</v>
      </c>
      <c r="E15" s="44"/>
      <c r="F15" s="45"/>
      <c r="G15" s="46"/>
      <c r="H15" s="46">
        <v>391</v>
      </c>
      <c r="I15" s="46">
        <v>391</v>
      </c>
      <c r="J15" s="46"/>
      <c r="K15" s="47"/>
      <c r="L15" s="46"/>
      <c r="M15" s="46"/>
      <c r="N15" s="46"/>
      <c r="O15" s="46"/>
      <c r="P15" s="46"/>
      <c r="Q15" s="46"/>
      <c r="R15" s="46"/>
      <c r="S15" s="48"/>
      <c r="T15" s="46">
        <f t="shared" si="2"/>
        <v>782</v>
      </c>
      <c r="U15" s="45"/>
      <c r="V15" s="46"/>
      <c r="W15" s="46"/>
      <c r="X15" s="46">
        <f t="shared" ref="X15:AF15" si="7">4302/11</f>
        <v>391.09090909090907</v>
      </c>
      <c r="Y15" s="46">
        <f t="shared" si="7"/>
        <v>391.09090909090907</v>
      </c>
      <c r="Z15" s="46">
        <f t="shared" si="7"/>
        <v>391.09090909090907</v>
      </c>
      <c r="AA15" s="46">
        <f t="shared" si="7"/>
        <v>391.09090909090907</v>
      </c>
      <c r="AB15" s="46">
        <f t="shared" si="7"/>
        <v>391.09090909090907</v>
      </c>
      <c r="AC15" s="46">
        <f t="shared" si="7"/>
        <v>391.09090909090907</v>
      </c>
      <c r="AD15" s="46">
        <f t="shared" si="7"/>
        <v>391.09090909090907</v>
      </c>
      <c r="AE15" s="46">
        <f t="shared" si="7"/>
        <v>391.09090909090907</v>
      </c>
      <c r="AF15" s="46">
        <f t="shared" si="7"/>
        <v>391.09090909090907</v>
      </c>
      <c r="AG15" s="49"/>
      <c r="AH15" s="50">
        <f t="shared" ref="AH15:AH21" si="8">SUM(T15:AG15)</f>
        <v>4301.8181818181811</v>
      </c>
      <c r="AI15" s="51"/>
    </row>
    <row r="16" spans="1:35" x14ac:dyDescent="0.35">
      <c r="A16" s="104" t="s">
        <v>36</v>
      </c>
      <c r="B16" s="43">
        <v>0.1</v>
      </c>
      <c r="C16" s="43">
        <v>0</v>
      </c>
      <c r="D16" s="44">
        <v>16280</v>
      </c>
      <c r="E16" s="44"/>
      <c r="F16" s="45"/>
      <c r="G16" s="46"/>
      <c r="H16" s="46"/>
      <c r="I16" s="46"/>
      <c r="J16" s="46"/>
      <c r="K16" s="47"/>
      <c r="L16" s="46"/>
      <c r="M16" s="46"/>
      <c r="N16" s="46"/>
      <c r="O16" s="46"/>
      <c r="P16" s="46"/>
      <c r="Q16" s="46"/>
      <c r="R16" s="46"/>
      <c r="S16" s="48"/>
      <c r="T16" s="46">
        <f t="shared" si="2"/>
        <v>0</v>
      </c>
      <c r="U16" s="45"/>
      <c r="V16" s="46"/>
      <c r="W16" s="46"/>
      <c r="X16" s="46">
        <f t="shared" ref="X16:AF16" si="9">16820/11</f>
        <v>1529.090909090909</v>
      </c>
      <c r="Y16" s="46">
        <f t="shared" si="9"/>
        <v>1529.090909090909</v>
      </c>
      <c r="Z16" s="46">
        <f t="shared" si="9"/>
        <v>1529.090909090909</v>
      </c>
      <c r="AA16" s="46">
        <f t="shared" si="9"/>
        <v>1529.090909090909</v>
      </c>
      <c r="AB16" s="46">
        <f t="shared" si="9"/>
        <v>1529.090909090909</v>
      </c>
      <c r="AC16" s="46">
        <f t="shared" si="9"/>
        <v>1529.090909090909</v>
      </c>
      <c r="AD16" s="46">
        <f t="shared" si="9"/>
        <v>1529.090909090909</v>
      </c>
      <c r="AE16" s="46">
        <f t="shared" si="9"/>
        <v>1529.090909090909</v>
      </c>
      <c r="AF16" s="46">
        <f t="shared" si="9"/>
        <v>1529.090909090909</v>
      </c>
      <c r="AG16" s="49"/>
      <c r="AH16" s="50">
        <f t="shared" si="8"/>
        <v>13761.81818181818</v>
      </c>
      <c r="AI16" s="51"/>
    </row>
    <row r="17" spans="1:35" x14ac:dyDescent="0.35">
      <c r="A17" s="104" t="s">
        <v>37</v>
      </c>
      <c r="B17" s="43">
        <v>0.05</v>
      </c>
      <c r="C17" s="43">
        <v>0.05</v>
      </c>
      <c r="D17" s="44">
        <v>7582</v>
      </c>
      <c r="E17" s="44"/>
      <c r="F17" s="45"/>
      <c r="G17" s="46"/>
      <c r="H17" s="46">
        <v>689</v>
      </c>
      <c r="I17" s="46">
        <v>689</v>
      </c>
      <c r="J17" s="46"/>
      <c r="K17" s="47"/>
      <c r="L17" s="46"/>
      <c r="M17" s="46"/>
      <c r="N17" s="46"/>
      <c r="O17" s="46"/>
      <c r="P17" s="46"/>
      <c r="Q17" s="46"/>
      <c r="R17" s="46"/>
      <c r="S17" s="48"/>
      <c r="T17" s="46">
        <f t="shared" si="2"/>
        <v>1378</v>
      </c>
      <c r="U17" s="45"/>
      <c r="V17" s="46"/>
      <c r="W17" s="46"/>
      <c r="X17" s="46">
        <f t="shared" ref="X17:AF17" si="10">7582/11</f>
        <v>689.27272727272725</v>
      </c>
      <c r="Y17" s="46">
        <f t="shared" si="10"/>
        <v>689.27272727272725</v>
      </c>
      <c r="Z17" s="46">
        <f t="shared" si="10"/>
        <v>689.27272727272725</v>
      </c>
      <c r="AA17" s="46">
        <f t="shared" si="10"/>
        <v>689.27272727272725</v>
      </c>
      <c r="AB17" s="46">
        <f t="shared" si="10"/>
        <v>689.27272727272725</v>
      </c>
      <c r="AC17" s="46">
        <f t="shared" si="10"/>
        <v>689.27272727272725</v>
      </c>
      <c r="AD17" s="46">
        <f t="shared" si="10"/>
        <v>689.27272727272725</v>
      </c>
      <c r="AE17" s="46">
        <f t="shared" si="10"/>
        <v>689.27272727272725</v>
      </c>
      <c r="AF17" s="46">
        <f t="shared" si="10"/>
        <v>689.27272727272725</v>
      </c>
      <c r="AG17" s="49"/>
      <c r="AH17" s="50">
        <f t="shared" si="8"/>
        <v>7581.4545454545432</v>
      </c>
      <c r="AI17" s="51"/>
    </row>
    <row r="18" spans="1:35" x14ac:dyDescent="0.35">
      <c r="A18" s="104" t="s">
        <v>38</v>
      </c>
      <c r="B18" s="43">
        <v>0.05</v>
      </c>
      <c r="C18" s="43">
        <v>0</v>
      </c>
      <c r="D18" s="44">
        <v>6720</v>
      </c>
      <c r="E18" s="44"/>
      <c r="F18" s="45"/>
      <c r="G18" s="46"/>
      <c r="H18" s="46"/>
      <c r="I18" s="46"/>
      <c r="J18" s="46"/>
      <c r="K18" s="47"/>
      <c r="L18" s="46"/>
      <c r="M18" s="46"/>
      <c r="N18" s="46"/>
      <c r="O18" s="46"/>
      <c r="P18" s="46"/>
      <c r="Q18" s="46"/>
      <c r="R18" s="46"/>
      <c r="S18" s="48"/>
      <c r="T18" s="46">
        <f t="shared" si="2"/>
        <v>0</v>
      </c>
      <c r="U18" s="45"/>
      <c r="V18" s="46"/>
      <c r="W18" s="46"/>
      <c r="X18" s="46">
        <f t="shared" ref="X18:AF18" si="11">7015/11</f>
        <v>637.72727272727275</v>
      </c>
      <c r="Y18" s="46">
        <f t="shared" si="11"/>
        <v>637.72727272727275</v>
      </c>
      <c r="Z18" s="46">
        <f t="shared" si="11"/>
        <v>637.72727272727275</v>
      </c>
      <c r="AA18" s="46">
        <f t="shared" si="11"/>
        <v>637.72727272727275</v>
      </c>
      <c r="AB18" s="46">
        <f t="shared" si="11"/>
        <v>637.72727272727275</v>
      </c>
      <c r="AC18" s="46">
        <f t="shared" si="11"/>
        <v>637.72727272727275</v>
      </c>
      <c r="AD18" s="46">
        <f t="shared" si="11"/>
        <v>637.72727272727275</v>
      </c>
      <c r="AE18" s="46">
        <f t="shared" si="11"/>
        <v>637.72727272727275</v>
      </c>
      <c r="AF18" s="46">
        <f t="shared" si="11"/>
        <v>637.72727272727275</v>
      </c>
      <c r="AG18" s="49"/>
      <c r="AH18" s="50">
        <f t="shared" si="8"/>
        <v>5739.5454545454559</v>
      </c>
      <c r="AI18" s="51"/>
    </row>
    <row r="19" spans="1:35" x14ac:dyDescent="0.35">
      <c r="A19" s="104" t="s">
        <v>39</v>
      </c>
      <c r="B19" s="43">
        <v>0.2</v>
      </c>
      <c r="C19" s="43">
        <v>0</v>
      </c>
      <c r="D19" s="44">
        <v>32647</v>
      </c>
      <c r="E19" s="44"/>
      <c r="F19" s="45"/>
      <c r="G19" s="46"/>
      <c r="H19" s="46"/>
      <c r="I19" s="46"/>
      <c r="J19" s="46"/>
      <c r="K19" s="47"/>
      <c r="L19" s="46"/>
      <c r="M19" s="46"/>
      <c r="N19" s="46"/>
      <c r="O19" s="46"/>
      <c r="P19" s="46"/>
      <c r="Q19" s="46"/>
      <c r="R19" s="46"/>
      <c r="S19" s="48"/>
      <c r="T19" s="46">
        <f t="shared" si="2"/>
        <v>0</v>
      </c>
      <c r="U19" s="45"/>
      <c r="V19" s="46"/>
      <c r="W19" s="46"/>
      <c r="X19" s="46">
        <f t="shared" ref="X19:AF19" si="12">32647/12</f>
        <v>2720.5833333333335</v>
      </c>
      <c r="Y19" s="46">
        <f t="shared" si="12"/>
        <v>2720.5833333333335</v>
      </c>
      <c r="Z19" s="46">
        <f t="shared" si="12"/>
        <v>2720.5833333333335</v>
      </c>
      <c r="AA19" s="46">
        <f t="shared" si="12"/>
        <v>2720.5833333333335</v>
      </c>
      <c r="AB19" s="46">
        <f t="shared" si="12"/>
        <v>2720.5833333333335</v>
      </c>
      <c r="AC19" s="46">
        <f t="shared" si="12"/>
        <v>2720.5833333333335</v>
      </c>
      <c r="AD19" s="46">
        <f t="shared" si="12"/>
        <v>2720.5833333333335</v>
      </c>
      <c r="AE19" s="46">
        <f t="shared" si="12"/>
        <v>2720.5833333333335</v>
      </c>
      <c r="AF19" s="46">
        <f t="shared" si="12"/>
        <v>2720.5833333333335</v>
      </c>
      <c r="AG19" s="49"/>
      <c r="AH19" s="50">
        <f t="shared" si="8"/>
        <v>24485.25</v>
      </c>
      <c r="AI19" s="51"/>
    </row>
    <row r="20" spans="1:35" x14ac:dyDescent="0.35">
      <c r="A20" s="104" t="s">
        <v>40</v>
      </c>
      <c r="B20" s="43">
        <v>0.2</v>
      </c>
      <c r="C20" s="43">
        <v>0</v>
      </c>
      <c r="D20" s="44">
        <v>15666</v>
      </c>
      <c r="E20" s="44"/>
      <c r="F20" s="45"/>
      <c r="G20" s="46"/>
      <c r="H20" s="46"/>
      <c r="I20" s="46"/>
      <c r="J20" s="46"/>
      <c r="K20" s="47"/>
      <c r="L20" s="46"/>
      <c r="M20" s="46"/>
      <c r="N20" s="46"/>
      <c r="O20" s="46"/>
      <c r="P20" s="46"/>
      <c r="Q20" s="46"/>
      <c r="R20" s="46"/>
      <c r="S20" s="48"/>
      <c r="T20" s="46">
        <f t="shared" si="2"/>
        <v>0</v>
      </c>
      <c r="U20" s="45"/>
      <c r="V20" s="46"/>
      <c r="W20" s="46"/>
      <c r="X20" s="46">
        <f t="shared" ref="X20:AF21" si="13">15666/12</f>
        <v>1305.5</v>
      </c>
      <c r="Y20" s="46">
        <f t="shared" si="13"/>
        <v>1305.5</v>
      </c>
      <c r="Z20" s="46">
        <f t="shared" si="13"/>
        <v>1305.5</v>
      </c>
      <c r="AA20" s="46">
        <f t="shared" si="13"/>
        <v>1305.5</v>
      </c>
      <c r="AB20" s="46">
        <f t="shared" si="13"/>
        <v>1305.5</v>
      </c>
      <c r="AC20" s="46">
        <f t="shared" si="13"/>
        <v>1305.5</v>
      </c>
      <c r="AD20" s="46">
        <f t="shared" si="13"/>
        <v>1305.5</v>
      </c>
      <c r="AE20" s="46">
        <f t="shared" si="13"/>
        <v>1305.5</v>
      </c>
      <c r="AF20" s="46">
        <f t="shared" si="13"/>
        <v>1305.5</v>
      </c>
      <c r="AG20" s="49"/>
      <c r="AH20" s="50">
        <f t="shared" si="8"/>
        <v>11749.5</v>
      </c>
      <c r="AI20" s="51"/>
    </row>
    <row r="21" spans="1:35" x14ac:dyDescent="0.35">
      <c r="A21" s="104" t="s">
        <v>41</v>
      </c>
      <c r="B21" s="43">
        <v>0.2</v>
      </c>
      <c r="C21" s="43">
        <v>0</v>
      </c>
      <c r="D21" s="44">
        <v>15666</v>
      </c>
      <c r="E21" s="44"/>
      <c r="F21" s="45"/>
      <c r="G21" s="46"/>
      <c r="H21" s="46"/>
      <c r="I21" s="46"/>
      <c r="J21" s="46"/>
      <c r="K21" s="47"/>
      <c r="L21" s="46"/>
      <c r="M21" s="46"/>
      <c r="N21" s="46"/>
      <c r="O21" s="46"/>
      <c r="P21" s="46"/>
      <c r="Q21" s="46"/>
      <c r="R21" s="46"/>
      <c r="S21" s="48"/>
      <c r="T21" s="46">
        <f t="shared" si="2"/>
        <v>0</v>
      </c>
      <c r="U21" s="45"/>
      <c r="V21" s="46"/>
      <c r="W21" s="46"/>
      <c r="X21" s="46">
        <f t="shared" si="13"/>
        <v>1305.5</v>
      </c>
      <c r="Y21" s="46">
        <f t="shared" si="13"/>
        <v>1305.5</v>
      </c>
      <c r="Z21" s="46">
        <f t="shared" si="13"/>
        <v>1305.5</v>
      </c>
      <c r="AA21" s="46">
        <f t="shared" si="13"/>
        <v>1305.5</v>
      </c>
      <c r="AB21" s="46">
        <f t="shared" si="13"/>
        <v>1305.5</v>
      </c>
      <c r="AC21" s="46">
        <f t="shared" si="13"/>
        <v>1305.5</v>
      </c>
      <c r="AD21" s="46">
        <f t="shared" si="13"/>
        <v>1305.5</v>
      </c>
      <c r="AE21" s="46">
        <f t="shared" si="13"/>
        <v>1305.5</v>
      </c>
      <c r="AF21" s="46">
        <f t="shared" si="13"/>
        <v>1305.5</v>
      </c>
      <c r="AG21" s="49"/>
      <c r="AH21" s="50">
        <f t="shared" si="8"/>
        <v>11749.5</v>
      </c>
      <c r="AI21" s="51"/>
    </row>
    <row r="22" spans="1:35" x14ac:dyDescent="0.35">
      <c r="A22" s="42"/>
      <c r="B22" s="53"/>
      <c r="C22" s="53"/>
      <c r="D22" s="44"/>
      <c r="E22" s="44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  <c r="T22" s="46"/>
      <c r="U22" s="45"/>
      <c r="V22" s="46"/>
      <c r="W22" s="46"/>
      <c r="X22" s="46"/>
      <c r="Y22" s="54"/>
      <c r="Z22" s="46"/>
      <c r="AA22" s="46"/>
      <c r="AB22" s="46"/>
      <c r="AC22" s="46"/>
      <c r="AD22" s="46"/>
      <c r="AE22" s="46"/>
      <c r="AF22" s="46"/>
      <c r="AG22" s="49"/>
      <c r="AH22" s="50"/>
      <c r="AI22" s="51"/>
    </row>
    <row r="23" spans="1:35" x14ac:dyDescent="0.35">
      <c r="A23" s="56" t="s">
        <v>19</v>
      </c>
      <c r="B23" s="57"/>
      <c r="C23" s="57"/>
      <c r="D23" s="44">
        <f>SUM(D11:D21)</f>
        <v>265235</v>
      </c>
      <c r="E23" s="44"/>
      <c r="F23" s="58"/>
      <c r="G23" s="46">
        <f>SUM(G10:G22)</f>
        <v>0</v>
      </c>
      <c r="H23" s="46">
        <f>SUM(H11:H22)</f>
        <v>7490</v>
      </c>
      <c r="I23" s="46">
        <f>SUM(I11:I22)</f>
        <v>7490</v>
      </c>
      <c r="J23" s="46">
        <f>SUM(J11:J22)</f>
        <v>0</v>
      </c>
      <c r="K23" s="46">
        <f>SUM(K11:K22)</f>
        <v>0</v>
      </c>
      <c r="L23" s="46">
        <f>SUM(L11:L22)</f>
        <v>0</v>
      </c>
      <c r="M23" s="46">
        <f>SUM(M11:M22)</f>
        <v>0</v>
      </c>
      <c r="N23" s="46">
        <f>SUM(N11:N22)</f>
        <v>0</v>
      </c>
      <c r="O23" s="46">
        <f>SUM(O11:O22)</f>
        <v>0</v>
      </c>
      <c r="P23" s="46">
        <f>SUM(P11:P22)</f>
        <v>0</v>
      </c>
      <c r="Q23" s="46">
        <f>SUM(Q11:Q22)</f>
        <v>0</v>
      </c>
      <c r="R23" s="46">
        <f>SUM(R11:R22)</f>
        <v>0</v>
      </c>
      <c r="S23" s="59"/>
      <c r="T23" s="46">
        <f t="shared" si="2"/>
        <v>14980</v>
      </c>
      <c r="U23" s="58"/>
      <c r="V23" s="46">
        <f>SUM(V10:V21)</f>
        <v>0</v>
      </c>
      <c r="W23" s="46">
        <f>SUM(W10:W21)</f>
        <v>0</v>
      </c>
      <c r="X23" s="46">
        <f>SUM(X10:X21)</f>
        <v>18505.40151515152</v>
      </c>
      <c r="Y23" s="46">
        <f>SUM(Y10:Y21)</f>
        <v>18505.40151515152</v>
      </c>
      <c r="Z23" s="46">
        <f>SUM(Z10:Z21)</f>
        <v>18505.40151515152</v>
      </c>
      <c r="AA23" s="46">
        <f>SUM(AA10:AA21)</f>
        <v>28110.234848484844</v>
      </c>
      <c r="AB23" s="46">
        <f>SUM(AB10:AB21)</f>
        <v>28110.234848484844</v>
      </c>
      <c r="AC23" s="46">
        <f>SUM(AC10:AC21)</f>
        <v>28110.234848484844</v>
      </c>
      <c r="AD23" s="46">
        <f>SUM(AD10:AD21)</f>
        <v>28110.234848484844</v>
      </c>
      <c r="AE23" s="46">
        <f>SUM(AE10:AE21)</f>
        <v>28110.234848484844</v>
      </c>
      <c r="AF23" s="46">
        <f>SUM(AF10:AF21)</f>
        <v>28110.234848484844</v>
      </c>
      <c r="AG23" s="60"/>
      <c r="AH23" s="50">
        <f>SUM(T23:AG23)</f>
        <v>239157.61363636359</v>
      </c>
      <c r="AI23" s="51"/>
    </row>
    <row r="24" spans="1:35" x14ac:dyDescent="0.35">
      <c r="A24" s="56"/>
      <c r="B24" s="57"/>
      <c r="C24" s="57"/>
      <c r="D24" s="44"/>
      <c r="E24" s="44"/>
      <c r="F24" s="5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9"/>
      <c r="T24" s="46"/>
      <c r="U24" s="58"/>
      <c r="V24" s="46"/>
      <c r="W24" s="46"/>
      <c r="X24" s="46"/>
      <c r="Y24" s="54"/>
      <c r="Z24" s="46"/>
      <c r="AA24" s="46"/>
      <c r="AB24" s="46"/>
      <c r="AC24" s="46"/>
      <c r="AD24" s="46"/>
      <c r="AE24" s="46"/>
      <c r="AF24" s="46"/>
      <c r="AG24" s="60"/>
      <c r="AH24" s="50"/>
      <c r="AI24" s="51"/>
    </row>
    <row r="25" spans="1:35" x14ac:dyDescent="0.35">
      <c r="A25" s="56" t="s">
        <v>20</v>
      </c>
      <c r="B25" s="57"/>
      <c r="C25" s="57"/>
      <c r="D25" s="44">
        <v>5000</v>
      </c>
      <c r="E25" s="44"/>
      <c r="F25" s="45"/>
      <c r="G25" s="46"/>
      <c r="H25" s="46"/>
      <c r="I25" s="46"/>
      <c r="J25" s="46"/>
      <c r="K25" s="46"/>
      <c r="L25" s="46"/>
      <c r="M25" s="44"/>
      <c r="N25" s="44"/>
      <c r="O25" s="44"/>
      <c r="P25" s="44"/>
      <c r="Q25" s="46"/>
      <c r="R25" s="46"/>
      <c r="S25" s="48"/>
      <c r="T25" s="46">
        <f t="shared" si="2"/>
        <v>0</v>
      </c>
      <c r="U25" s="45"/>
      <c r="V25" s="46"/>
      <c r="W25" s="46"/>
      <c r="X25" s="46"/>
      <c r="Y25" s="55"/>
      <c r="Z25" s="44"/>
      <c r="AA25" s="44"/>
      <c r="AB25" s="44"/>
      <c r="AC25" s="44"/>
      <c r="AD25" s="44"/>
      <c r="AE25" s="46"/>
      <c r="AF25" s="46"/>
      <c r="AG25" s="49"/>
      <c r="AH25" s="50">
        <f>SUM(T25:AG25)</f>
        <v>0</v>
      </c>
      <c r="AI25" s="51"/>
    </row>
    <row r="26" spans="1:35" x14ac:dyDescent="0.35">
      <c r="A26" s="56"/>
      <c r="B26" s="57"/>
      <c r="C26" s="57"/>
      <c r="D26" s="44"/>
      <c r="E26" s="44"/>
      <c r="F26" s="45"/>
      <c r="G26" s="46"/>
      <c r="H26" s="46"/>
      <c r="I26" s="46"/>
      <c r="J26" s="46"/>
      <c r="K26" s="46"/>
      <c r="L26" s="46"/>
      <c r="M26" s="44"/>
      <c r="N26" s="44"/>
      <c r="O26" s="44"/>
      <c r="P26" s="44"/>
      <c r="Q26" s="46"/>
      <c r="R26" s="46"/>
      <c r="S26" s="48"/>
      <c r="T26" s="46"/>
      <c r="U26" s="45"/>
      <c r="V26" s="46"/>
      <c r="W26" s="46"/>
      <c r="X26" s="46"/>
      <c r="Y26" s="55"/>
      <c r="Z26" s="44"/>
      <c r="AA26" s="44"/>
      <c r="AB26" s="44"/>
      <c r="AC26" s="44"/>
      <c r="AD26" s="44"/>
      <c r="AE26" s="46"/>
      <c r="AF26" s="46"/>
      <c r="AG26" s="49"/>
      <c r="AH26" s="50"/>
      <c r="AI26" s="51"/>
    </row>
    <row r="27" spans="1:35" x14ac:dyDescent="0.35">
      <c r="A27" s="56" t="s">
        <v>21</v>
      </c>
      <c r="B27" s="57"/>
      <c r="C27" s="57"/>
      <c r="D27" s="44"/>
      <c r="E27" s="44"/>
      <c r="F27" s="45"/>
      <c r="G27" s="46"/>
      <c r="H27" s="46"/>
      <c r="I27" s="46"/>
      <c r="J27" s="46"/>
      <c r="K27" s="47"/>
      <c r="L27" s="46"/>
      <c r="M27" s="44"/>
      <c r="N27" s="44"/>
      <c r="O27" s="44"/>
      <c r="P27" s="44"/>
      <c r="Q27" s="46"/>
      <c r="R27" s="44"/>
      <c r="S27" s="48"/>
      <c r="T27" s="46"/>
      <c r="U27" s="45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9"/>
      <c r="AH27" s="50"/>
      <c r="AI27" s="51"/>
    </row>
    <row r="28" spans="1:35" x14ac:dyDescent="0.35">
      <c r="A28" s="61" t="s">
        <v>42</v>
      </c>
      <c r="B28" s="57"/>
      <c r="C28" s="57"/>
      <c r="D28" s="44">
        <v>2000</v>
      </c>
      <c r="E28" s="44"/>
      <c r="F28" s="45"/>
      <c r="G28" s="46"/>
      <c r="H28" s="46"/>
      <c r="I28" s="46"/>
      <c r="J28" s="46"/>
      <c r="K28" s="47"/>
      <c r="L28" s="46"/>
      <c r="M28" s="44"/>
      <c r="N28" s="44"/>
      <c r="O28" s="44"/>
      <c r="P28" s="44"/>
      <c r="Q28" s="46"/>
      <c r="R28" s="44"/>
      <c r="S28" s="48"/>
      <c r="T28" s="46">
        <f>SUM(G28:R28)</f>
        <v>0</v>
      </c>
      <c r="U28" s="4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9"/>
      <c r="AH28" s="50">
        <f>SUM(T28:AF28)</f>
        <v>0</v>
      </c>
      <c r="AI28" s="51"/>
    </row>
    <row r="29" spans="1:35" x14ac:dyDescent="0.35">
      <c r="A29" s="61" t="s">
        <v>43</v>
      </c>
      <c r="B29" s="57"/>
      <c r="C29" s="57"/>
      <c r="D29" s="44">
        <v>25652</v>
      </c>
      <c r="E29" s="44"/>
      <c r="F29" s="45"/>
      <c r="G29" s="46"/>
      <c r="H29" s="46">
        <v>1945</v>
      </c>
      <c r="I29" s="46">
        <v>1945</v>
      </c>
      <c r="J29" s="46"/>
      <c r="K29" s="47"/>
      <c r="L29" s="46"/>
      <c r="M29" s="44"/>
      <c r="N29" s="44"/>
      <c r="O29" s="44"/>
      <c r="P29" s="44"/>
      <c r="Q29" s="46"/>
      <c r="R29" s="44"/>
      <c r="S29" s="48"/>
      <c r="T29" s="46">
        <f>SUM(G29:R29)</f>
        <v>3890</v>
      </c>
      <c r="U29" s="45"/>
      <c r="V29" s="46"/>
      <c r="W29" s="46"/>
      <c r="X29" s="46">
        <v>1945</v>
      </c>
      <c r="Y29" s="46">
        <v>1945</v>
      </c>
      <c r="Z29" s="46">
        <v>1945</v>
      </c>
      <c r="AA29" s="46">
        <v>1945</v>
      </c>
      <c r="AB29" s="46">
        <v>1945</v>
      </c>
      <c r="AC29" s="46">
        <v>1945</v>
      </c>
      <c r="AD29" s="46">
        <v>1945</v>
      </c>
      <c r="AE29" s="46">
        <v>1945</v>
      </c>
      <c r="AF29" s="46">
        <v>1945</v>
      </c>
      <c r="AG29" s="49"/>
      <c r="AH29" s="50">
        <f>SUM(T29:AF29)</f>
        <v>21395</v>
      </c>
      <c r="AI29" s="51"/>
    </row>
    <row r="30" spans="1:35" x14ac:dyDescent="0.35">
      <c r="A30" s="56"/>
      <c r="B30" s="57"/>
      <c r="C30" s="57"/>
      <c r="D30" s="44"/>
      <c r="E30" s="44"/>
      <c r="F30" s="45"/>
      <c r="G30" s="62"/>
      <c r="H30" s="46"/>
      <c r="I30" s="46"/>
      <c r="J30" s="46"/>
      <c r="K30" s="46"/>
      <c r="L30" s="46"/>
      <c r="M30" s="44"/>
      <c r="N30" s="44"/>
      <c r="O30" s="44"/>
      <c r="P30" s="44"/>
      <c r="Q30" s="46"/>
      <c r="R30" s="46"/>
      <c r="S30" s="48"/>
      <c r="T30" s="46"/>
      <c r="U30" s="45"/>
      <c r="V30" s="46"/>
      <c r="W30" s="46"/>
      <c r="X30" s="46"/>
      <c r="Y30" s="55"/>
      <c r="Z30" s="44"/>
      <c r="AA30" s="44"/>
      <c r="AB30" s="44"/>
      <c r="AC30" s="44"/>
      <c r="AD30" s="44"/>
      <c r="AE30" s="46"/>
      <c r="AF30" s="46"/>
      <c r="AG30" s="49"/>
      <c r="AH30" s="50"/>
      <c r="AI30" s="51"/>
    </row>
    <row r="31" spans="1:35" x14ac:dyDescent="0.35">
      <c r="A31" s="108" t="s">
        <v>29</v>
      </c>
      <c r="B31" s="109"/>
      <c r="C31" s="109"/>
      <c r="D31" s="65">
        <f>SUM(D23:D29)</f>
        <v>297887</v>
      </c>
      <c r="E31" s="65"/>
      <c r="F31" s="45"/>
      <c r="G31" s="110"/>
      <c r="H31" s="111">
        <f>SUM(H23:H29)</f>
        <v>9435</v>
      </c>
      <c r="I31" s="111">
        <f>SUM(I23:I29)</f>
        <v>9435</v>
      </c>
      <c r="J31" s="111"/>
      <c r="K31" s="111"/>
      <c r="L31" s="111"/>
      <c r="M31" s="65"/>
      <c r="N31" s="65"/>
      <c r="O31" s="65"/>
      <c r="P31" s="65"/>
      <c r="Q31" s="111"/>
      <c r="R31" s="111"/>
      <c r="S31" s="66"/>
      <c r="T31" s="46">
        <f t="shared" ref="T31" si="14">SUM(G31:R31)</f>
        <v>18870</v>
      </c>
      <c r="U31" s="45"/>
      <c r="V31" s="111"/>
      <c r="W31" s="111">
        <f>SUM(W23:W29)</f>
        <v>0</v>
      </c>
      <c r="X31" s="111">
        <f t="shared" ref="X31:AF31" si="15">SUM(X23:X29)</f>
        <v>20450.40151515152</v>
      </c>
      <c r="Y31" s="111">
        <f t="shared" si="15"/>
        <v>20450.40151515152</v>
      </c>
      <c r="Z31" s="111">
        <f t="shared" si="15"/>
        <v>20450.40151515152</v>
      </c>
      <c r="AA31" s="111">
        <f t="shared" si="15"/>
        <v>30055.234848484844</v>
      </c>
      <c r="AB31" s="111">
        <f t="shared" si="15"/>
        <v>30055.234848484844</v>
      </c>
      <c r="AC31" s="111">
        <f t="shared" si="15"/>
        <v>30055.234848484844</v>
      </c>
      <c r="AD31" s="111">
        <f t="shared" si="15"/>
        <v>30055.234848484844</v>
      </c>
      <c r="AE31" s="111">
        <f t="shared" si="15"/>
        <v>30055.234848484844</v>
      </c>
      <c r="AF31" s="111">
        <f t="shared" si="15"/>
        <v>30055.234848484844</v>
      </c>
      <c r="AG31" s="67"/>
      <c r="AH31" s="50">
        <f t="shared" ref="AH31" si="16">SUM(T31:AF31)</f>
        <v>260552.61363636359</v>
      </c>
      <c r="AI31" s="51"/>
    </row>
    <row r="32" spans="1:35" x14ac:dyDescent="0.35">
      <c r="A32" s="108"/>
      <c r="B32" s="109"/>
      <c r="C32" s="109"/>
      <c r="D32" s="65"/>
      <c r="E32" s="65"/>
      <c r="F32" s="45"/>
      <c r="G32" s="110"/>
      <c r="H32" s="111"/>
      <c r="I32" s="111"/>
      <c r="J32" s="111"/>
      <c r="K32" s="111"/>
      <c r="L32" s="111"/>
      <c r="M32" s="65"/>
      <c r="N32" s="65"/>
      <c r="O32" s="65"/>
      <c r="P32" s="65"/>
      <c r="Q32" s="111"/>
      <c r="R32" s="111"/>
      <c r="S32" s="66"/>
      <c r="T32" s="46"/>
      <c r="U32" s="45"/>
      <c r="V32" s="111"/>
      <c r="W32" s="111"/>
      <c r="X32" s="111"/>
      <c r="Y32" s="112"/>
      <c r="Z32" s="65"/>
      <c r="AA32" s="65"/>
      <c r="AB32" s="65"/>
      <c r="AC32" s="65"/>
      <c r="AD32" s="65"/>
      <c r="AE32" s="111"/>
      <c r="AF32" s="111"/>
      <c r="AG32" s="67"/>
      <c r="AH32" s="50"/>
      <c r="AI32" s="51"/>
    </row>
    <row r="33" spans="1:35" ht="15" thickBot="1" x14ac:dyDescent="0.4">
      <c r="A33" s="63" t="s">
        <v>27</v>
      </c>
      <c r="B33" s="64"/>
      <c r="C33" s="64"/>
      <c r="D33" s="65">
        <f>D31*8%</f>
        <v>23830.959999999999</v>
      </c>
      <c r="E33" s="65"/>
      <c r="F33" s="45"/>
      <c r="G33" s="65">
        <f>SUM(G23:G30)</f>
        <v>0</v>
      </c>
      <c r="H33" s="65">
        <f>H31*0.08</f>
        <v>754.80000000000007</v>
      </c>
      <c r="I33" s="65">
        <f>I31*0.08</f>
        <v>754.80000000000007</v>
      </c>
      <c r="J33" s="65">
        <f>SUM(J23:J30)</f>
        <v>0</v>
      </c>
      <c r="K33" s="65">
        <f>SUM(K23:K30)</f>
        <v>0</v>
      </c>
      <c r="L33" s="65">
        <f t="shared" ref="L33:Q33" si="17">SUM(L23:L28)</f>
        <v>0</v>
      </c>
      <c r="M33" s="65">
        <f t="shared" si="17"/>
        <v>0</v>
      </c>
      <c r="N33" s="65">
        <f t="shared" si="17"/>
        <v>0</v>
      </c>
      <c r="O33" s="65">
        <f t="shared" si="17"/>
        <v>0</v>
      </c>
      <c r="P33" s="65">
        <f t="shared" si="17"/>
        <v>0</v>
      </c>
      <c r="Q33" s="65">
        <f t="shared" si="17"/>
        <v>0</v>
      </c>
      <c r="R33" s="65"/>
      <c r="S33" s="66"/>
      <c r="T33" s="46">
        <f t="shared" ref="T33" si="18">SUM(G33:S33)</f>
        <v>1509.6000000000001</v>
      </c>
      <c r="U33" s="45"/>
      <c r="V33" s="65">
        <f>V23*8%</f>
        <v>0</v>
      </c>
      <c r="W33" s="65">
        <f>W31*0.08</f>
        <v>0</v>
      </c>
      <c r="X33" s="65">
        <f t="shared" ref="X33:AF33" si="19">X31*0.08</f>
        <v>1636.0321212121216</v>
      </c>
      <c r="Y33" s="65">
        <f t="shared" si="19"/>
        <v>1636.0321212121216</v>
      </c>
      <c r="Z33" s="65">
        <f t="shared" si="19"/>
        <v>1636.0321212121216</v>
      </c>
      <c r="AA33" s="65">
        <f t="shared" si="19"/>
        <v>2404.4187878787875</v>
      </c>
      <c r="AB33" s="65">
        <f t="shared" si="19"/>
        <v>2404.4187878787875</v>
      </c>
      <c r="AC33" s="65">
        <f t="shared" si="19"/>
        <v>2404.4187878787875</v>
      </c>
      <c r="AD33" s="65">
        <f t="shared" si="19"/>
        <v>2404.4187878787875</v>
      </c>
      <c r="AE33" s="65">
        <f t="shared" si="19"/>
        <v>2404.4187878787875</v>
      </c>
      <c r="AF33" s="65">
        <f t="shared" si="19"/>
        <v>2404.4187878787875</v>
      </c>
      <c r="AG33" s="67"/>
      <c r="AH33" s="46">
        <f>SUM(T33:AG33)</f>
        <v>20844.209090909091</v>
      </c>
      <c r="AI33" s="51"/>
    </row>
    <row r="34" spans="1:35" ht="15" thickBot="1" x14ac:dyDescent="0.4">
      <c r="A34" s="68"/>
      <c r="B34" s="69"/>
      <c r="C34" s="69"/>
      <c r="D34" s="70"/>
      <c r="E34" s="70"/>
      <c r="F34" s="71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2"/>
      <c r="T34" s="113"/>
      <c r="U34" s="71"/>
      <c r="V34" s="70"/>
      <c r="W34" s="70"/>
      <c r="X34" s="70"/>
      <c r="Y34" s="73"/>
      <c r="Z34" s="70"/>
      <c r="AA34" s="70"/>
      <c r="AB34" s="70"/>
      <c r="AC34" s="70"/>
      <c r="AD34" s="70"/>
      <c r="AE34" s="70"/>
      <c r="AF34" s="70"/>
      <c r="AG34" s="72"/>
      <c r="AH34" s="74"/>
      <c r="AI34" s="75"/>
    </row>
    <row r="35" spans="1:35" ht="15" thickBot="1" x14ac:dyDescent="0.4">
      <c r="A35" s="76" t="s">
        <v>28</v>
      </c>
      <c r="B35" s="77"/>
      <c r="C35" s="77"/>
      <c r="D35" s="78">
        <f>D31+D33</f>
        <v>321717.96000000002</v>
      </c>
      <c r="E35" s="78">
        <f>E33</f>
        <v>0</v>
      </c>
      <c r="F35" s="79"/>
      <c r="G35" s="78">
        <f>G33</f>
        <v>0</v>
      </c>
      <c r="H35" s="78">
        <f>H31+H33</f>
        <v>10189.799999999999</v>
      </c>
      <c r="I35" s="78">
        <f>I31+I33</f>
        <v>10189.799999999999</v>
      </c>
      <c r="J35" s="78">
        <f t="shared" ref="J35:O35" si="20">J33</f>
        <v>0</v>
      </c>
      <c r="K35" s="78">
        <f t="shared" si="20"/>
        <v>0</v>
      </c>
      <c r="L35" s="78">
        <f t="shared" si="20"/>
        <v>0</v>
      </c>
      <c r="M35" s="78">
        <f t="shared" si="20"/>
        <v>0</v>
      </c>
      <c r="N35" s="78">
        <f t="shared" si="20"/>
        <v>0</v>
      </c>
      <c r="O35" s="78">
        <f t="shared" si="20"/>
        <v>0</v>
      </c>
      <c r="P35" s="78">
        <f>SUM(P23:P28)</f>
        <v>0</v>
      </c>
      <c r="Q35" s="78">
        <f>SUM(Q23:Q28)</f>
        <v>0</v>
      </c>
      <c r="R35" s="78">
        <f>SUM(R23:R28)</f>
        <v>0</v>
      </c>
      <c r="S35" s="80"/>
      <c r="T35" s="46">
        <f>SUM(G35:S35)</f>
        <v>20379.599999999999</v>
      </c>
      <c r="U35" s="79"/>
      <c r="V35" s="81">
        <f t="shared" ref="V35" si="21">SUM(V23:V34)</f>
        <v>0</v>
      </c>
      <c r="W35" s="81">
        <f>W31+W33</f>
        <v>0</v>
      </c>
      <c r="X35" s="81">
        <f t="shared" ref="X35:AF35" si="22">X31+X33</f>
        <v>22086.433636363639</v>
      </c>
      <c r="Y35" s="81">
        <f t="shared" si="22"/>
        <v>22086.433636363639</v>
      </c>
      <c r="Z35" s="81">
        <f t="shared" si="22"/>
        <v>22086.433636363639</v>
      </c>
      <c r="AA35" s="81">
        <f t="shared" si="22"/>
        <v>32459.653636363633</v>
      </c>
      <c r="AB35" s="81">
        <f t="shared" si="22"/>
        <v>32459.653636363633</v>
      </c>
      <c r="AC35" s="81">
        <f t="shared" si="22"/>
        <v>32459.653636363633</v>
      </c>
      <c r="AD35" s="81">
        <f t="shared" si="22"/>
        <v>32459.653636363633</v>
      </c>
      <c r="AE35" s="81">
        <f t="shared" si="22"/>
        <v>32459.653636363633</v>
      </c>
      <c r="AF35" s="81">
        <f t="shared" si="22"/>
        <v>32459.653636363633</v>
      </c>
      <c r="AG35" s="82"/>
      <c r="AH35" s="83">
        <f>SUM(V35:AF35)</f>
        <v>261017.22272727269</v>
      </c>
      <c r="AI35" s="84">
        <f>D35-AH35</f>
        <v>60700.737272727332</v>
      </c>
    </row>
    <row r="36" spans="1:35" x14ac:dyDescent="0.35">
      <c r="A36" s="13"/>
      <c r="B36" s="13"/>
      <c r="C36" s="13"/>
      <c r="D36" s="14"/>
      <c r="E36" s="1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14"/>
      <c r="W36" s="14"/>
      <c r="X36" s="14"/>
      <c r="Y36" s="86"/>
      <c r="Z36" s="14"/>
      <c r="AA36" s="14"/>
      <c r="AB36" s="14"/>
      <c r="AC36" s="14"/>
      <c r="AD36" s="14"/>
      <c r="AE36" s="14"/>
      <c r="AF36" s="14"/>
      <c r="AG36" s="14"/>
      <c r="AH36" s="85"/>
      <c r="AI36" s="85"/>
    </row>
    <row r="37" spans="1:35" x14ac:dyDescent="0.35">
      <c r="A37" s="13" t="s">
        <v>22</v>
      </c>
      <c r="B37" s="13"/>
      <c r="C37" s="13"/>
      <c r="D37" s="14"/>
      <c r="E37" s="14"/>
      <c r="F37" s="85"/>
      <c r="G37" s="85"/>
      <c r="H37" s="87"/>
      <c r="I37" s="85"/>
      <c r="J37" s="85"/>
      <c r="K37" s="85"/>
      <c r="L37" s="85"/>
      <c r="M37" s="85"/>
      <c r="N37" s="87"/>
      <c r="O37" s="85"/>
      <c r="P37" s="85"/>
      <c r="Q37" s="85"/>
      <c r="R37" s="85"/>
      <c r="S37" s="85"/>
      <c r="T37" s="10">
        <f>T35</f>
        <v>20379.599999999999</v>
      </c>
      <c r="U37" s="85"/>
      <c r="V37" s="14"/>
      <c r="W37" s="14"/>
      <c r="X37" s="14"/>
      <c r="Y37" s="86"/>
      <c r="Z37" s="14"/>
      <c r="AA37" s="14"/>
      <c r="AB37" s="14"/>
      <c r="AC37" s="14"/>
      <c r="AD37" s="14"/>
      <c r="AE37" s="14"/>
      <c r="AF37" s="88"/>
      <c r="AG37" s="14"/>
      <c r="AH37" s="85"/>
      <c r="AI37" s="6"/>
    </row>
    <row r="38" spans="1:35" x14ac:dyDescent="0.35">
      <c r="D38" s="89"/>
      <c r="E38" s="89"/>
      <c r="F38" s="90"/>
      <c r="G38" s="91"/>
      <c r="H38" s="91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89"/>
      <c r="W38" s="89"/>
      <c r="X38" s="89"/>
      <c r="Y38" s="92"/>
      <c r="Z38" s="89"/>
      <c r="AA38" s="89"/>
      <c r="AB38" s="89"/>
      <c r="AC38" s="89"/>
      <c r="AD38" s="89"/>
      <c r="AE38" s="89"/>
      <c r="AF38" s="89"/>
      <c r="AG38" s="89"/>
      <c r="AH38" s="90"/>
      <c r="AI38" s="90"/>
    </row>
    <row r="39" spans="1:35" x14ac:dyDescent="0.35">
      <c r="A39" s="93" t="s">
        <v>23</v>
      </c>
      <c r="D39" s="2"/>
      <c r="E39" s="94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5">
        <f>D35-T35</f>
        <v>301338.36000000004</v>
      </c>
      <c r="U39" s="90"/>
      <c r="V39" s="2"/>
      <c r="W39" s="89"/>
      <c r="X39" s="89"/>
      <c r="Y39" s="92"/>
      <c r="Z39" s="89"/>
      <c r="AA39" s="89"/>
      <c r="AB39" s="89"/>
      <c r="AC39" s="89"/>
      <c r="AD39" s="89"/>
      <c r="AE39" s="89"/>
      <c r="AF39" s="89"/>
      <c r="AG39" s="89"/>
      <c r="AH39" s="90"/>
      <c r="AI39" s="90"/>
    </row>
    <row r="40" spans="1:35" x14ac:dyDescent="0.35">
      <c r="D40" s="2"/>
      <c r="E40" s="94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89"/>
      <c r="W40" s="89"/>
      <c r="X40" s="89"/>
      <c r="Y40" s="92"/>
      <c r="Z40" s="89"/>
      <c r="AA40" s="89"/>
      <c r="AB40" s="89"/>
      <c r="AC40" s="89"/>
      <c r="AD40" s="89"/>
      <c r="AE40" s="89"/>
      <c r="AF40" s="89"/>
      <c r="AG40" s="89"/>
      <c r="AH40" s="90"/>
      <c r="AI40" s="91"/>
    </row>
    <row r="41" spans="1:35" x14ac:dyDescent="0.35">
      <c r="A41" s="1" t="s">
        <v>24</v>
      </c>
      <c r="D41" s="2"/>
      <c r="E41" s="94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89"/>
      <c r="W41" s="89"/>
      <c r="X41" s="89"/>
      <c r="Y41" s="92"/>
      <c r="Z41" s="89"/>
      <c r="AA41" s="89"/>
      <c r="AB41" s="89"/>
      <c r="AC41" s="89"/>
      <c r="AD41" s="89"/>
      <c r="AE41" s="89"/>
      <c r="AF41" s="89"/>
      <c r="AG41" s="89"/>
      <c r="AH41" s="90"/>
      <c r="AI41" s="96">
        <f>AI35/D35</f>
        <v>0.18867686862345928</v>
      </c>
    </row>
    <row r="42" spans="1:35" x14ac:dyDescent="0.35">
      <c r="D42" s="2"/>
      <c r="E42" s="94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89"/>
      <c r="W42" s="89"/>
      <c r="X42" s="89"/>
      <c r="Y42" s="92"/>
      <c r="Z42" s="89"/>
      <c r="AA42" s="89"/>
      <c r="AB42" s="89"/>
      <c r="AC42" s="89"/>
      <c r="AD42" s="89"/>
      <c r="AE42" s="89"/>
      <c r="AF42" s="89"/>
      <c r="AG42" s="89"/>
      <c r="AH42" s="90"/>
      <c r="AI42" s="90"/>
    </row>
    <row r="43" spans="1:35" x14ac:dyDescent="0.35">
      <c r="A43" s="1" t="s">
        <v>25</v>
      </c>
      <c r="D43" s="2"/>
      <c r="E43" s="94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9"/>
      <c r="W43" s="89"/>
      <c r="X43" s="89"/>
      <c r="Y43" s="92"/>
      <c r="Z43" s="89"/>
      <c r="AA43" s="89"/>
      <c r="AB43" s="89"/>
      <c r="AC43" s="89"/>
      <c r="AD43" s="89"/>
      <c r="AE43" s="89"/>
      <c r="AF43" s="89"/>
      <c r="AG43" s="89"/>
      <c r="AH43" s="90"/>
      <c r="AI43" s="90"/>
    </row>
    <row r="44" spans="1:35" x14ac:dyDescent="0.35">
      <c r="A44" s="97"/>
      <c r="D44" s="2"/>
      <c r="E44" s="94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89"/>
      <c r="W44" s="89"/>
      <c r="X44" s="89"/>
      <c r="Y44" s="92"/>
      <c r="Z44" s="89"/>
      <c r="AA44" s="89"/>
      <c r="AB44" s="89"/>
      <c r="AC44" s="89"/>
      <c r="AD44" s="89"/>
      <c r="AE44" s="89"/>
      <c r="AF44" s="89"/>
      <c r="AG44" s="89"/>
      <c r="AH44" s="90"/>
      <c r="AI44" s="90"/>
    </row>
    <row r="45" spans="1:35" x14ac:dyDescent="0.35">
      <c r="A45" s="97"/>
      <c r="D45" s="2"/>
      <c r="E45" s="94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89"/>
      <c r="W45" s="89"/>
      <c r="X45" s="89"/>
      <c r="Y45" s="92"/>
      <c r="Z45" s="89"/>
      <c r="AA45" s="89"/>
      <c r="AB45" s="89"/>
      <c r="AC45" s="89"/>
      <c r="AD45" s="89"/>
      <c r="AE45" s="89"/>
      <c r="AF45" s="89"/>
      <c r="AG45" s="89"/>
      <c r="AH45" s="90"/>
      <c r="AI45" s="90"/>
    </row>
    <row r="46" spans="1:35" x14ac:dyDescent="0.35">
      <c r="J46" s="98"/>
      <c r="K46" s="98"/>
      <c r="L46" s="98"/>
    </row>
    <row r="47" spans="1:35" x14ac:dyDescent="0.35">
      <c r="J47" s="98"/>
      <c r="K47" s="98"/>
      <c r="L47" s="98"/>
    </row>
    <row r="48" spans="1:35" x14ac:dyDescent="0.35">
      <c r="A48" s="99" t="s">
        <v>30</v>
      </c>
      <c r="J48" s="98"/>
      <c r="K48" s="98"/>
      <c r="L48" s="98"/>
    </row>
    <row r="49" spans="1:35" x14ac:dyDescent="0.35">
      <c r="J49" s="98"/>
      <c r="K49" s="98"/>
      <c r="L49" s="98"/>
    </row>
    <row r="50" spans="1:35" x14ac:dyDescent="0.35">
      <c r="J50" s="98"/>
      <c r="K50" s="98"/>
      <c r="L50" s="98"/>
    </row>
    <row r="51" spans="1:35" x14ac:dyDescent="0.35">
      <c r="J51" s="98"/>
      <c r="K51" s="98"/>
      <c r="L51" s="98"/>
    </row>
    <row r="52" spans="1:35" x14ac:dyDescent="0.35">
      <c r="J52" s="98"/>
      <c r="K52" s="98"/>
      <c r="L52" s="98"/>
    </row>
    <row r="53" spans="1:35" x14ac:dyDescent="0.35">
      <c r="J53" s="98"/>
      <c r="K53" s="98"/>
      <c r="L53" s="98"/>
    </row>
    <row r="54" spans="1:35" x14ac:dyDescent="0.35">
      <c r="A54" s="100"/>
      <c r="B54" s="100"/>
      <c r="C54" s="100"/>
      <c r="D54" s="100"/>
      <c r="E54" s="100"/>
      <c r="F54" s="100"/>
      <c r="G54" s="100"/>
      <c r="H54" s="100"/>
      <c r="I54" s="100"/>
      <c r="J54" s="98"/>
      <c r="K54" s="98"/>
      <c r="L54" s="98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35" x14ac:dyDescent="0.35">
      <c r="A55" s="100"/>
      <c r="B55" s="100"/>
      <c r="C55" s="100"/>
      <c r="D55" s="100"/>
      <c r="E55" s="100"/>
      <c r="F55" s="100"/>
      <c r="G55" s="100"/>
      <c r="H55" s="100"/>
      <c r="I55" s="100"/>
      <c r="J55" s="98"/>
      <c r="K55" s="98"/>
      <c r="L55" s="98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</row>
    <row r="56" spans="1:35" x14ac:dyDescent="0.35">
      <c r="A56" s="100"/>
      <c r="B56" s="100"/>
      <c r="C56" s="100"/>
      <c r="D56" s="100"/>
      <c r="E56" s="100"/>
      <c r="F56" s="100"/>
      <c r="G56" s="100"/>
      <c r="H56" s="100"/>
      <c r="I56" s="100"/>
      <c r="J56" s="98"/>
      <c r="K56" s="98"/>
      <c r="L56" s="98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</row>
    <row r="57" spans="1:35" x14ac:dyDescent="0.35">
      <c r="A57" s="100"/>
      <c r="B57" s="100"/>
      <c r="C57" s="100"/>
      <c r="D57" s="100"/>
      <c r="E57" s="100"/>
      <c r="F57" s="100"/>
      <c r="G57" s="100"/>
      <c r="H57" s="100"/>
      <c r="I57" s="100"/>
      <c r="J57" s="98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</row>
    <row r="58" spans="1:35" x14ac:dyDescent="0.35">
      <c r="A58" s="100"/>
      <c r="B58" s="100"/>
      <c r="C58" s="100"/>
      <c r="D58" s="100"/>
      <c r="E58" s="100"/>
      <c r="F58" s="100"/>
      <c r="G58" s="100"/>
      <c r="H58" s="100"/>
      <c r="I58" s="100"/>
      <c r="J58" s="98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</row>
    <row r="59" spans="1:35" x14ac:dyDescent="0.35">
      <c r="A59" s="100"/>
      <c r="B59" s="100"/>
      <c r="C59" s="100"/>
      <c r="D59" s="100"/>
      <c r="E59" s="100"/>
      <c r="F59" s="100"/>
      <c r="G59" s="100"/>
      <c r="H59" s="100"/>
      <c r="I59" s="100"/>
      <c r="J59" s="98"/>
      <c r="K59" s="98"/>
      <c r="L59" s="98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</row>
  </sheetData>
  <mergeCells count="1">
    <mergeCell ref="V8:AF8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P Dunne</dc:creator>
  <cp:lastModifiedBy>Gabrielle P Dunne</cp:lastModifiedBy>
  <dcterms:created xsi:type="dcterms:W3CDTF">2020-11-23T22:20:16Z</dcterms:created>
  <dcterms:modified xsi:type="dcterms:W3CDTF">2021-02-08T23:31:53Z</dcterms:modified>
</cp:coreProperties>
</file>