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arvismm\Desktop\"/>
    </mc:Choice>
  </mc:AlternateContent>
  <bookViews>
    <workbookView xWindow="5490" yWindow="-165" windowWidth="21795" windowHeight="9750" tabRatio="927"/>
  </bookViews>
  <sheets>
    <sheet name="YR 1" sheetId="11" r:id="rId1"/>
    <sheet name=" SUB 1 YR 1" sheetId="31" r:id="rId2"/>
    <sheet name="SUB 2 YR 1" sheetId="32" r:id="rId3"/>
    <sheet name="YR 2" sheetId="33" r:id="rId4"/>
    <sheet name="SUB 1 YR 2" sheetId="34" r:id="rId5"/>
    <sheet name="SUB 2 YR 2" sheetId="35" r:id="rId6"/>
    <sheet name="YR 3" sheetId="36" r:id="rId7"/>
    <sheet name="SUB 1 YR 3" sheetId="37" r:id="rId8"/>
    <sheet name="SUB 2 YR 3" sheetId="38" r:id="rId9"/>
    <sheet name="YR 4" sheetId="39" r:id="rId10"/>
    <sheet name="SUB 1 YR 4" sheetId="40" r:id="rId11"/>
    <sheet name="SUB 2 YR 4" sheetId="41" r:id="rId12"/>
    <sheet name="YR 5" sheetId="42" r:id="rId13"/>
    <sheet name="SUB 1 YR 5" sheetId="43" r:id="rId14"/>
    <sheet name="SUB 2 YR 5" sheetId="44" r:id="rId15"/>
    <sheet name="Entire Budget" sheetId="26" r:id="rId16"/>
    <sheet name="IDC" sheetId="30" r:id="rId17"/>
  </sheets>
  <definedNames>
    <definedName name="\D" localSheetId="1">#REF!</definedName>
    <definedName name="\D" localSheetId="4">#REF!</definedName>
    <definedName name="\D" localSheetId="7">#REF!</definedName>
    <definedName name="\D" localSheetId="10">#REF!</definedName>
    <definedName name="\D" localSheetId="13">#REF!</definedName>
    <definedName name="\D" localSheetId="2">#REF!</definedName>
    <definedName name="\D" localSheetId="5">#REF!</definedName>
    <definedName name="\D" localSheetId="8">#REF!</definedName>
    <definedName name="\D" localSheetId="11">#REF!</definedName>
    <definedName name="\D" localSheetId="14">#REF!</definedName>
    <definedName name="\D">#REF!</definedName>
    <definedName name="\I" localSheetId="1">#REF!</definedName>
    <definedName name="\I" localSheetId="4">#REF!</definedName>
    <definedName name="\I" localSheetId="7">#REF!</definedName>
    <definedName name="\I" localSheetId="10">#REF!</definedName>
    <definedName name="\I" localSheetId="13">#REF!</definedName>
    <definedName name="\I" localSheetId="2">#REF!</definedName>
    <definedName name="\I" localSheetId="5">#REF!</definedName>
    <definedName name="\I" localSheetId="8">#REF!</definedName>
    <definedName name="\I" localSheetId="11">#REF!</definedName>
    <definedName name="\I" localSheetId="14">#REF!</definedName>
    <definedName name="\I">#REF!</definedName>
    <definedName name="\S" localSheetId="1">#REF!</definedName>
    <definedName name="\S" localSheetId="4">#REF!</definedName>
    <definedName name="\S" localSheetId="7">#REF!</definedName>
    <definedName name="\S" localSheetId="10">#REF!</definedName>
    <definedName name="\S" localSheetId="13">#REF!</definedName>
    <definedName name="\S" localSheetId="2">#REF!</definedName>
    <definedName name="\S" localSheetId="5">#REF!</definedName>
    <definedName name="\S" localSheetId="8">#REF!</definedName>
    <definedName name="\S" localSheetId="11">#REF!</definedName>
    <definedName name="\S" localSheetId="14">#REF!</definedName>
    <definedName name="\S">#REF!</definedName>
    <definedName name="BUD" localSheetId="1">#REF!</definedName>
    <definedName name="BUD" localSheetId="4">#REF!</definedName>
    <definedName name="BUD" localSheetId="7">#REF!</definedName>
    <definedName name="BUD" localSheetId="10">#REF!</definedName>
    <definedName name="BUD" localSheetId="13">#REF!</definedName>
    <definedName name="BUD" localSheetId="2">#REF!</definedName>
    <definedName name="BUD" localSheetId="5">#REF!</definedName>
    <definedName name="BUD" localSheetId="8">#REF!</definedName>
    <definedName name="BUD" localSheetId="11">#REF!</definedName>
    <definedName name="BUD" localSheetId="14">#REF!</definedName>
    <definedName name="BUD">#REF!</definedName>
    <definedName name="ENT" localSheetId="1">#REF!</definedName>
    <definedName name="ENT" localSheetId="4">#REF!</definedName>
    <definedName name="ENT" localSheetId="7">#REF!</definedName>
    <definedName name="ENT" localSheetId="10">#REF!</definedName>
    <definedName name="ENT" localSheetId="13">#REF!</definedName>
    <definedName name="ENT" localSheetId="2">#REF!</definedName>
    <definedName name="ENT" localSheetId="5">#REF!</definedName>
    <definedName name="ENT" localSheetId="8">#REF!</definedName>
    <definedName name="ENT" localSheetId="11">#REF!</definedName>
    <definedName name="ENT" localSheetId="14">#REF!</definedName>
    <definedName name="ENT">#REF!</definedName>
    <definedName name="_xlnm.Print_Area" localSheetId="1">' SUB 1 YR 1'!$D$1:$P$62</definedName>
    <definedName name="_xlnm.Print_Area" localSheetId="15">'Entire Budget'!$B$1:$I$45</definedName>
    <definedName name="_xlnm.Print_Area" localSheetId="16">IDC!$B$1:$K$39</definedName>
    <definedName name="_xlnm.Print_Area" localSheetId="4">'SUB 1 YR 2'!$D$1:$P$62</definedName>
    <definedName name="_xlnm.Print_Area" localSheetId="7">'SUB 1 YR 3'!$D$1:$P$62</definedName>
    <definedName name="_xlnm.Print_Area" localSheetId="10">'SUB 1 YR 4'!$D$1:$P$62</definedName>
    <definedName name="_xlnm.Print_Area" localSheetId="13">'SUB 1 YR 5'!$D$1:$P$62</definedName>
    <definedName name="_xlnm.Print_Area" localSheetId="2">'SUB 2 YR 1'!$D$1:$P$62</definedName>
    <definedName name="_xlnm.Print_Area" localSheetId="5">'SUB 2 YR 2'!$D$1:$P$62</definedName>
    <definedName name="_xlnm.Print_Area" localSheetId="8">'SUB 2 YR 3'!$D$1:$P$62</definedName>
    <definedName name="_xlnm.Print_Area" localSheetId="11">'SUB 2 YR 4'!$D$1:$P$62</definedName>
    <definedName name="_xlnm.Print_Area" localSheetId="14">'SUB 2 YR 5'!$D$1:$P$62</definedName>
    <definedName name="_xlnm.Print_Area" localSheetId="0">'YR 1'!$D$1:$P$62</definedName>
    <definedName name="_xlnm.Print_Area" localSheetId="3">'YR 2'!$D$1:$P$62</definedName>
    <definedName name="_xlnm.Print_Area" localSheetId="6">'YR 3'!$D$1:$P$62</definedName>
    <definedName name="_xlnm.Print_Area" localSheetId="9">'YR 4'!$D$1:$P$62</definedName>
    <definedName name="_xlnm.Print_Area" localSheetId="12">'YR 5'!$D$1:$P$62</definedName>
    <definedName name="_xlnm.Print_Area">#REF!</definedName>
    <definedName name="Print_Area_MI" localSheetId="1">#REF!</definedName>
    <definedName name="Print_Area_MI" localSheetId="4">#REF!</definedName>
    <definedName name="Print_Area_MI" localSheetId="7">#REF!</definedName>
    <definedName name="Print_Area_MI" localSheetId="10">#REF!</definedName>
    <definedName name="Print_Area_MI" localSheetId="13">#REF!</definedName>
    <definedName name="Print_Area_MI" localSheetId="2">#REF!</definedName>
    <definedName name="Print_Area_MI" localSheetId="5">#REF!</definedName>
    <definedName name="Print_Area_MI" localSheetId="8">#REF!</definedName>
    <definedName name="Print_Area_MI" localSheetId="11">#REF!</definedName>
    <definedName name="Print_Area_MI" localSheetId="14">#REF!</definedName>
    <definedName name="Print_Area_MI">#REF!</definedName>
    <definedName name="Print_Titles_MI" localSheetId="1">#REF!</definedName>
    <definedName name="Print_Titles_MI" localSheetId="4">#REF!</definedName>
    <definedName name="Print_Titles_MI" localSheetId="7">#REF!</definedName>
    <definedName name="Print_Titles_MI" localSheetId="10">#REF!</definedName>
    <definedName name="Print_Titles_MI" localSheetId="13">#REF!</definedName>
    <definedName name="Print_Titles_MI" localSheetId="2">#REF!</definedName>
    <definedName name="Print_Titles_MI" localSheetId="5">#REF!</definedName>
    <definedName name="Print_Titles_MI" localSheetId="8">#REF!</definedName>
    <definedName name="Print_Titles_MI" localSheetId="11">#REF!</definedName>
    <definedName name="Print_Titles_MI" localSheetId="14">#REF!</definedName>
    <definedName name="Print_Titles_MI">#REF!</definedName>
    <definedName name="SAL" localSheetId="1">#REF!</definedName>
    <definedName name="SAL" localSheetId="4">#REF!</definedName>
    <definedName name="SAL" localSheetId="7">#REF!</definedName>
    <definedName name="SAL" localSheetId="10">#REF!</definedName>
    <definedName name="SAL" localSheetId="13">#REF!</definedName>
    <definedName name="SAL" localSheetId="2">#REF!</definedName>
    <definedName name="SAL" localSheetId="5">#REF!</definedName>
    <definedName name="SAL" localSheetId="8">#REF!</definedName>
    <definedName name="SAL" localSheetId="11">#REF!</definedName>
    <definedName name="SAL" localSheetId="14">#REF!</definedName>
    <definedName name="SAL">#REF!</definedName>
  </definedNames>
  <calcPr calcId="152511"/>
</workbook>
</file>

<file path=xl/calcChain.xml><?xml version="1.0" encoding="utf-8"?>
<calcChain xmlns="http://schemas.openxmlformats.org/spreadsheetml/2006/main">
  <c r="H29" i="30" l="1"/>
  <c r="H31" i="30"/>
  <c r="P56" i="44" l="1"/>
  <c r="P51" i="44"/>
  <c r="P48" i="44"/>
  <c r="P47" i="44"/>
  <c r="J28" i="44"/>
  <c r="K28" i="44" s="1"/>
  <c r="G28" i="44"/>
  <c r="K26" i="44"/>
  <c r="M26" i="44" s="1"/>
  <c r="J26" i="44"/>
  <c r="G26" i="44"/>
  <c r="J24" i="44"/>
  <c r="K24" i="44" s="1"/>
  <c r="G24" i="44"/>
  <c r="J22" i="44"/>
  <c r="K22" i="44" s="1"/>
  <c r="M22" i="44" s="1"/>
  <c r="G22" i="44"/>
  <c r="J20" i="44"/>
  <c r="K20" i="44" s="1"/>
  <c r="G20" i="44"/>
  <c r="J18" i="44"/>
  <c r="K18" i="44" s="1"/>
  <c r="M18" i="44" s="1"/>
  <c r="G18" i="44"/>
  <c r="J16" i="44"/>
  <c r="K16" i="44" s="1"/>
  <c r="G16" i="44"/>
  <c r="J14" i="44"/>
  <c r="K14" i="44" s="1"/>
  <c r="M14" i="44" s="1"/>
  <c r="G14" i="44"/>
  <c r="P56" i="41"/>
  <c r="P51" i="41"/>
  <c r="P48" i="41"/>
  <c r="P47" i="41"/>
  <c r="J28" i="41"/>
  <c r="K28" i="41" s="1"/>
  <c r="M28" i="41" s="1"/>
  <c r="G28" i="41"/>
  <c r="J26" i="41"/>
  <c r="K26" i="41" s="1"/>
  <c r="G26" i="41"/>
  <c r="J24" i="41"/>
  <c r="K24" i="41" s="1"/>
  <c r="G24" i="41"/>
  <c r="J22" i="41"/>
  <c r="K22" i="41" s="1"/>
  <c r="G22" i="41"/>
  <c r="K20" i="41"/>
  <c r="J20" i="41"/>
  <c r="G20" i="41"/>
  <c r="J18" i="41"/>
  <c r="K18" i="41" s="1"/>
  <c r="G18" i="41"/>
  <c r="J16" i="41"/>
  <c r="K16" i="41" s="1"/>
  <c r="G16" i="41"/>
  <c r="J14" i="41"/>
  <c r="K14" i="41" s="1"/>
  <c r="G14" i="41"/>
  <c r="P56" i="38"/>
  <c r="P51" i="38"/>
  <c r="P48" i="38"/>
  <c r="P47" i="38"/>
  <c r="J28" i="38"/>
  <c r="K28" i="38" s="1"/>
  <c r="G28" i="38"/>
  <c r="J26" i="38"/>
  <c r="K26" i="38" s="1"/>
  <c r="G26" i="38"/>
  <c r="J24" i="38"/>
  <c r="K24" i="38" s="1"/>
  <c r="M24" i="38" s="1"/>
  <c r="G24" i="38"/>
  <c r="J22" i="38"/>
  <c r="K22" i="38" s="1"/>
  <c r="G22" i="38"/>
  <c r="K20" i="38"/>
  <c r="J20" i="38"/>
  <c r="G20" i="38"/>
  <c r="J18" i="38"/>
  <c r="K18" i="38" s="1"/>
  <c r="G18" i="38"/>
  <c r="J16" i="38"/>
  <c r="K16" i="38" s="1"/>
  <c r="G16" i="38"/>
  <c r="J14" i="38"/>
  <c r="K14" i="38" s="1"/>
  <c r="G14" i="38"/>
  <c r="J16" i="35"/>
  <c r="K16" i="35" s="1"/>
  <c r="M16" i="35" s="1"/>
  <c r="G16" i="35"/>
  <c r="J14" i="35"/>
  <c r="K14" i="35" s="1"/>
  <c r="G14" i="35"/>
  <c r="O6" i="35"/>
  <c r="M16" i="44" l="1"/>
  <c r="P24" i="44"/>
  <c r="M24" i="44"/>
  <c r="M20" i="44"/>
  <c r="P20" i="44" s="1"/>
  <c r="P28" i="44"/>
  <c r="M28" i="44"/>
  <c r="P14" i="44"/>
  <c r="P18" i="44"/>
  <c r="P22" i="44"/>
  <c r="P26" i="44"/>
  <c r="K30" i="44"/>
  <c r="M18" i="41"/>
  <c r="P18" i="41" s="1"/>
  <c r="M26" i="41"/>
  <c r="P26" i="41" s="1"/>
  <c r="M14" i="41"/>
  <c r="P14" i="41" s="1"/>
  <c r="K30" i="41"/>
  <c r="P20" i="41"/>
  <c r="M22" i="41"/>
  <c r="P22" i="41"/>
  <c r="P28" i="41"/>
  <c r="M16" i="41"/>
  <c r="P16" i="41" s="1"/>
  <c r="M20" i="41"/>
  <c r="M24" i="41"/>
  <c r="P24" i="41" s="1"/>
  <c r="K30" i="38"/>
  <c r="M14" i="38"/>
  <c r="P14" i="38" s="1"/>
  <c r="M22" i="38"/>
  <c r="P22" i="38" s="1"/>
  <c r="M18" i="38"/>
  <c r="P18" i="38" s="1"/>
  <c r="M26" i="38"/>
  <c r="P26" i="38" s="1"/>
  <c r="P24" i="38"/>
  <c r="M16" i="38"/>
  <c r="P16" i="38" s="1"/>
  <c r="M20" i="38"/>
  <c r="P20" i="38" s="1"/>
  <c r="M28" i="38"/>
  <c r="P28" i="38" s="1"/>
  <c r="M14" i="35"/>
  <c r="P14" i="35" s="1"/>
  <c r="P16" i="35"/>
  <c r="M30" i="44" l="1"/>
  <c r="P16" i="44"/>
  <c r="P30" i="44"/>
  <c r="P58" i="44" s="1"/>
  <c r="P59" i="44" s="1"/>
  <c r="P30" i="41"/>
  <c r="P58" i="41" s="1"/>
  <c r="M30" i="41"/>
  <c r="P30" i="38"/>
  <c r="P58" i="38" s="1"/>
  <c r="P59" i="38" s="1"/>
  <c r="M30" i="38"/>
  <c r="P56" i="42"/>
  <c r="P51" i="42"/>
  <c r="P48" i="42"/>
  <c r="P47" i="42"/>
  <c r="P43" i="42"/>
  <c r="P36" i="42"/>
  <c r="J28" i="42"/>
  <c r="K28" i="42" s="1"/>
  <c r="G28" i="42"/>
  <c r="G26" i="42"/>
  <c r="G24" i="42"/>
  <c r="G22" i="42"/>
  <c r="G20" i="42"/>
  <c r="G18" i="42"/>
  <c r="J16" i="42"/>
  <c r="K16" i="42" s="1"/>
  <c r="G16" i="42"/>
  <c r="G14" i="42"/>
  <c r="P56" i="39"/>
  <c r="P51" i="39"/>
  <c r="P48" i="39"/>
  <c r="P47" i="39"/>
  <c r="P43" i="39"/>
  <c r="P36" i="39"/>
  <c r="J28" i="39"/>
  <c r="K28" i="39" s="1"/>
  <c r="G28" i="39"/>
  <c r="G26" i="39"/>
  <c r="G24" i="39"/>
  <c r="G22" i="39"/>
  <c r="G20" i="39"/>
  <c r="G18" i="39"/>
  <c r="J16" i="39"/>
  <c r="K16" i="39" s="1"/>
  <c r="G16" i="39"/>
  <c r="G14" i="39"/>
  <c r="P59" i="41"/>
  <c r="P56" i="36"/>
  <c r="P51" i="36"/>
  <c r="P48" i="36"/>
  <c r="P47" i="36"/>
  <c r="P43" i="36"/>
  <c r="P36" i="36"/>
  <c r="J28" i="36"/>
  <c r="K28" i="36" s="1"/>
  <c r="G28" i="36"/>
  <c r="G26" i="36"/>
  <c r="G24" i="36"/>
  <c r="G22" i="36"/>
  <c r="G20" i="36"/>
  <c r="G18" i="36"/>
  <c r="J16" i="36"/>
  <c r="K16" i="36" s="1"/>
  <c r="G16" i="36"/>
  <c r="G14" i="36"/>
  <c r="P56" i="33"/>
  <c r="P51" i="33"/>
  <c r="P48" i="33"/>
  <c r="P47" i="33"/>
  <c r="P43" i="33"/>
  <c r="P36" i="33"/>
  <c r="J28" i="33"/>
  <c r="K28" i="33" s="1"/>
  <c r="G28" i="33"/>
  <c r="G26" i="33"/>
  <c r="G24" i="33"/>
  <c r="G22" i="33"/>
  <c r="G20" i="33"/>
  <c r="G18" i="33"/>
  <c r="J16" i="33"/>
  <c r="K16" i="33" s="1"/>
  <c r="G16" i="33"/>
  <c r="G14" i="33"/>
  <c r="M28" i="42" l="1"/>
  <c r="P28" i="42" s="1"/>
  <c r="M16" i="42"/>
  <c r="P16" i="42" s="1"/>
  <c r="M28" i="39"/>
  <c r="P28" i="39" s="1"/>
  <c r="M16" i="39"/>
  <c r="P16" i="39" s="1"/>
  <c r="M16" i="36"/>
  <c r="P16" i="36" s="1"/>
  <c r="M28" i="36"/>
  <c r="P28" i="36" s="1"/>
  <c r="M28" i="33"/>
  <c r="P28" i="33" s="1"/>
  <c r="M16" i="33"/>
  <c r="P16" i="33" s="1"/>
  <c r="J23" i="30"/>
  <c r="J16" i="30"/>
  <c r="J15" i="30"/>
  <c r="J14" i="30"/>
  <c r="J13" i="30"/>
  <c r="J12" i="30"/>
  <c r="I23" i="30"/>
  <c r="I16" i="30"/>
  <c r="I15" i="30"/>
  <c r="I14" i="30"/>
  <c r="I13" i="30"/>
  <c r="I12" i="30"/>
  <c r="H23" i="30"/>
  <c r="H16" i="30"/>
  <c r="H15" i="30"/>
  <c r="H14" i="30"/>
  <c r="H13" i="30"/>
  <c r="H12" i="30"/>
  <c r="G23" i="30"/>
  <c r="G16" i="30"/>
  <c r="G15" i="30"/>
  <c r="G14" i="30"/>
  <c r="G13" i="30"/>
  <c r="G12" i="30"/>
  <c r="G7" i="30"/>
  <c r="I15" i="26"/>
  <c r="I14" i="26"/>
  <c r="I13" i="26"/>
  <c r="I12" i="26"/>
  <c r="I11" i="26"/>
  <c r="I10" i="26"/>
  <c r="I9" i="26"/>
  <c r="I8" i="26"/>
  <c r="H15" i="26"/>
  <c r="H14" i="26"/>
  <c r="H13" i="26"/>
  <c r="H12" i="26"/>
  <c r="H11" i="26"/>
  <c r="H10" i="26"/>
  <c r="H9" i="26"/>
  <c r="H8" i="26"/>
  <c r="G15" i="26"/>
  <c r="G14" i="26"/>
  <c r="G13" i="26"/>
  <c r="G12" i="26"/>
  <c r="G11" i="26"/>
  <c r="G10" i="26"/>
  <c r="G9" i="26"/>
  <c r="G8" i="26"/>
  <c r="F15" i="26"/>
  <c r="F14" i="26"/>
  <c r="F13" i="26"/>
  <c r="F12" i="26"/>
  <c r="F11" i="26"/>
  <c r="F10" i="26"/>
  <c r="F9" i="26"/>
  <c r="F8" i="26"/>
  <c r="O6" i="43"/>
  <c r="O6" i="44"/>
  <c r="O6" i="42"/>
  <c r="P60" i="44"/>
  <c r="J18" i="30" s="1"/>
  <c r="P56" i="43"/>
  <c r="P51" i="43"/>
  <c r="P48" i="43"/>
  <c r="P47" i="43"/>
  <c r="P43" i="43"/>
  <c r="P36" i="43"/>
  <c r="J28" i="43"/>
  <c r="K28" i="43" s="1"/>
  <c r="G28" i="43"/>
  <c r="K26" i="43"/>
  <c r="J26" i="43"/>
  <c r="G26" i="43"/>
  <c r="J24" i="43"/>
  <c r="K24" i="43" s="1"/>
  <c r="G24" i="43"/>
  <c r="J22" i="43"/>
  <c r="K22" i="43" s="1"/>
  <c r="G22" i="43"/>
  <c r="J20" i="43"/>
  <c r="K20" i="43" s="1"/>
  <c r="G20" i="43"/>
  <c r="J18" i="43"/>
  <c r="K18" i="43" s="1"/>
  <c r="G18" i="43"/>
  <c r="J16" i="43"/>
  <c r="K16" i="43" s="1"/>
  <c r="G16" i="43"/>
  <c r="G14" i="43"/>
  <c r="O6" i="40"/>
  <c r="O6" i="41"/>
  <c r="P60" i="41"/>
  <c r="I18" i="30" s="1"/>
  <c r="P56" i="40"/>
  <c r="P51" i="40"/>
  <c r="P48" i="40"/>
  <c r="P47" i="40"/>
  <c r="P43" i="40"/>
  <c r="P36" i="40"/>
  <c r="J28" i="40"/>
  <c r="K28" i="40" s="1"/>
  <c r="G28" i="40"/>
  <c r="K26" i="40"/>
  <c r="J26" i="40"/>
  <c r="G26" i="40"/>
  <c r="J24" i="40"/>
  <c r="K24" i="40" s="1"/>
  <c r="G24" i="40"/>
  <c r="J22" i="40"/>
  <c r="K22" i="40" s="1"/>
  <c r="G22" i="40"/>
  <c r="J20" i="40"/>
  <c r="K20" i="40" s="1"/>
  <c r="G20" i="40"/>
  <c r="J18" i="40"/>
  <c r="K18" i="40" s="1"/>
  <c r="G18" i="40"/>
  <c r="J16" i="40"/>
  <c r="K16" i="40" s="1"/>
  <c r="G16" i="40"/>
  <c r="G14" i="40"/>
  <c r="O6" i="39"/>
  <c r="O6" i="38"/>
  <c r="O6" i="37"/>
  <c r="O6" i="36"/>
  <c r="O6" i="34"/>
  <c r="O6" i="33"/>
  <c r="P60" i="38"/>
  <c r="H18" i="30" s="1"/>
  <c r="P56" i="37"/>
  <c r="P51" i="37"/>
  <c r="P48" i="37"/>
  <c r="P47" i="37"/>
  <c r="P43" i="37"/>
  <c r="P36" i="37"/>
  <c r="J28" i="37"/>
  <c r="K28" i="37" s="1"/>
  <c r="G28" i="37"/>
  <c r="J26" i="37"/>
  <c r="K26" i="37" s="1"/>
  <c r="G26" i="37"/>
  <c r="J24" i="37"/>
  <c r="K24" i="37" s="1"/>
  <c r="G24" i="37"/>
  <c r="J22" i="37"/>
  <c r="K22" i="37" s="1"/>
  <c r="G22" i="37"/>
  <c r="J20" i="37"/>
  <c r="K20" i="37" s="1"/>
  <c r="G20" i="37"/>
  <c r="J18" i="37"/>
  <c r="K18" i="37" s="1"/>
  <c r="G18" i="37"/>
  <c r="J16" i="37"/>
  <c r="K16" i="37" s="1"/>
  <c r="G16" i="37"/>
  <c r="G14" i="37"/>
  <c r="P56" i="35"/>
  <c r="P51" i="35"/>
  <c r="P48" i="35"/>
  <c r="P47" i="35"/>
  <c r="J28" i="35"/>
  <c r="K28" i="35" s="1"/>
  <c r="G28" i="35"/>
  <c r="J26" i="35"/>
  <c r="K26" i="35" s="1"/>
  <c r="M26" i="35" s="1"/>
  <c r="G26" i="35"/>
  <c r="J24" i="35"/>
  <c r="K24" i="35" s="1"/>
  <c r="G24" i="35"/>
  <c r="J22" i="35"/>
  <c r="K22" i="35" s="1"/>
  <c r="M22" i="35" s="1"/>
  <c r="G22" i="35"/>
  <c r="J20" i="35"/>
  <c r="K20" i="35" s="1"/>
  <c r="G20" i="35"/>
  <c r="J18" i="35"/>
  <c r="K18" i="35" s="1"/>
  <c r="M18" i="35" s="1"/>
  <c r="G18" i="35"/>
  <c r="P56" i="34"/>
  <c r="P51" i="34"/>
  <c r="P48" i="34"/>
  <c r="P47" i="34"/>
  <c r="P43" i="34"/>
  <c r="P36" i="34"/>
  <c r="K28" i="34"/>
  <c r="M28" i="34" s="1"/>
  <c r="J28" i="34"/>
  <c r="G28" i="34"/>
  <c r="J26" i="34"/>
  <c r="K26" i="34" s="1"/>
  <c r="G26" i="34"/>
  <c r="J24" i="34"/>
  <c r="K24" i="34" s="1"/>
  <c r="M24" i="34" s="1"/>
  <c r="G24" i="34"/>
  <c r="J22" i="34"/>
  <c r="K22" i="34" s="1"/>
  <c r="G22" i="34"/>
  <c r="J20" i="34"/>
  <c r="K20" i="34" s="1"/>
  <c r="M20" i="34" s="1"/>
  <c r="G20" i="34"/>
  <c r="J18" i="34"/>
  <c r="K18" i="34" s="1"/>
  <c r="G18" i="34"/>
  <c r="J16" i="34"/>
  <c r="K16" i="34" s="1"/>
  <c r="M16" i="34" s="1"/>
  <c r="G16" i="34"/>
  <c r="J14" i="34"/>
  <c r="K14" i="34" s="1"/>
  <c r="G14" i="34"/>
  <c r="O6" i="32"/>
  <c r="O6" i="31"/>
  <c r="O6" i="11"/>
  <c r="J14" i="37" l="1"/>
  <c r="K14" i="37" s="1"/>
  <c r="M14" i="37" s="1"/>
  <c r="P14" i="37" s="1"/>
  <c r="M20" i="43"/>
  <c r="P20" i="43" s="1"/>
  <c r="M28" i="43"/>
  <c r="P28" i="43" s="1"/>
  <c r="M16" i="43"/>
  <c r="P16" i="43" s="1"/>
  <c r="M24" i="43"/>
  <c r="P24" i="43" s="1"/>
  <c r="M18" i="43"/>
  <c r="P18" i="43" s="1"/>
  <c r="M22" i="43"/>
  <c r="P22" i="43" s="1"/>
  <c r="M26" i="43"/>
  <c r="P26" i="43" s="1"/>
  <c r="M20" i="40"/>
  <c r="P20" i="40"/>
  <c r="M28" i="40"/>
  <c r="P28" i="40" s="1"/>
  <c r="M16" i="40"/>
  <c r="P16" i="40"/>
  <c r="M24" i="40"/>
  <c r="P24" i="40" s="1"/>
  <c r="M18" i="40"/>
  <c r="P18" i="40" s="1"/>
  <c r="M22" i="40"/>
  <c r="P22" i="40" s="1"/>
  <c r="M26" i="40"/>
  <c r="P26" i="40" s="1"/>
  <c r="K30" i="37"/>
  <c r="M20" i="37"/>
  <c r="P20" i="37"/>
  <c r="M28" i="37"/>
  <c r="P28" i="37" s="1"/>
  <c r="M16" i="37"/>
  <c r="P16" i="37"/>
  <c r="M24" i="37"/>
  <c r="P24" i="37" s="1"/>
  <c r="M18" i="37"/>
  <c r="P18" i="37" s="1"/>
  <c r="M22" i="37"/>
  <c r="P22" i="37" s="1"/>
  <c r="M26" i="37"/>
  <c r="P26" i="37" s="1"/>
  <c r="M18" i="34"/>
  <c r="P18" i="34" s="1"/>
  <c r="M26" i="34"/>
  <c r="P26" i="34" s="1"/>
  <c r="M20" i="35"/>
  <c r="P20" i="35" s="1"/>
  <c r="M28" i="35"/>
  <c r="P28" i="35" s="1"/>
  <c r="K30" i="34"/>
  <c r="M14" i="34"/>
  <c r="M22" i="34"/>
  <c r="P22" i="34" s="1"/>
  <c r="M30" i="35"/>
  <c r="P24" i="35"/>
  <c r="M24" i="35"/>
  <c r="P16" i="34"/>
  <c r="P20" i="34"/>
  <c r="P24" i="34"/>
  <c r="P28" i="34"/>
  <c r="P18" i="35"/>
  <c r="P22" i="35"/>
  <c r="P26" i="35"/>
  <c r="K30" i="35"/>
  <c r="P56" i="32"/>
  <c r="P51" i="32"/>
  <c r="P48" i="32"/>
  <c r="P47" i="32"/>
  <c r="P36" i="32"/>
  <c r="J28" i="32"/>
  <c r="K28" i="32" s="1"/>
  <c r="G28" i="32"/>
  <c r="K26" i="32"/>
  <c r="M26" i="32" s="1"/>
  <c r="J26" i="32"/>
  <c r="G26" i="32"/>
  <c r="J24" i="32"/>
  <c r="K24" i="32" s="1"/>
  <c r="G24" i="32"/>
  <c r="J22" i="32"/>
  <c r="K22" i="32" s="1"/>
  <c r="M22" i="32" s="1"/>
  <c r="G22" i="32"/>
  <c r="J20" i="32"/>
  <c r="K20" i="32" s="1"/>
  <c r="G20" i="32"/>
  <c r="J18" i="32"/>
  <c r="K18" i="32" s="1"/>
  <c r="M18" i="32" s="1"/>
  <c r="G18" i="32"/>
  <c r="J16" i="32"/>
  <c r="K16" i="32" s="1"/>
  <c r="G16" i="32"/>
  <c r="J14" i="32"/>
  <c r="K14" i="32" s="1"/>
  <c r="M14" i="32" s="1"/>
  <c r="G14" i="32"/>
  <c r="J14" i="43" l="1"/>
  <c r="K14" i="43" s="1"/>
  <c r="J14" i="40"/>
  <c r="K14" i="40" s="1"/>
  <c r="P30" i="37"/>
  <c r="P58" i="37" s="1"/>
  <c r="M30" i="37"/>
  <c r="P30" i="35"/>
  <c r="P58" i="35" s="1"/>
  <c r="M30" i="34"/>
  <c r="P14" i="34"/>
  <c r="P30" i="34" s="1"/>
  <c r="P58" i="34" s="1"/>
  <c r="M20" i="32"/>
  <c r="P20" i="32" s="1"/>
  <c r="P28" i="32"/>
  <c r="M28" i="32"/>
  <c r="M16" i="32"/>
  <c r="P16" i="32" s="1"/>
  <c r="M24" i="32"/>
  <c r="P24" i="32" s="1"/>
  <c r="P14" i="32"/>
  <c r="P18" i="32"/>
  <c r="P22" i="32"/>
  <c r="P26" i="32"/>
  <c r="K30" i="32"/>
  <c r="P56" i="31"/>
  <c r="P51" i="31"/>
  <c r="P48" i="31"/>
  <c r="P47" i="31"/>
  <c r="P43" i="31"/>
  <c r="P36" i="31"/>
  <c r="J28" i="31"/>
  <c r="K28" i="31" s="1"/>
  <c r="G28" i="31"/>
  <c r="K26" i="31"/>
  <c r="J26" i="31"/>
  <c r="G26" i="31"/>
  <c r="J24" i="31"/>
  <c r="K24" i="31" s="1"/>
  <c r="G24" i="31"/>
  <c r="J22" i="31"/>
  <c r="K22" i="31" s="1"/>
  <c r="G22" i="31"/>
  <c r="J20" i="31"/>
  <c r="K20" i="31" s="1"/>
  <c r="G20" i="31"/>
  <c r="J18" i="31"/>
  <c r="K18" i="31" s="1"/>
  <c r="G18" i="31"/>
  <c r="J16" i="31"/>
  <c r="K16" i="31" s="1"/>
  <c r="G16" i="31"/>
  <c r="J14" i="31"/>
  <c r="K14" i="31" s="1"/>
  <c r="G14" i="31"/>
  <c r="P59" i="35" l="1"/>
  <c r="P60" i="35" s="1"/>
  <c r="G18" i="30" s="1"/>
  <c r="G27" i="30" s="1"/>
  <c r="M14" i="40"/>
  <c r="K30" i="40"/>
  <c r="K30" i="43"/>
  <c r="M14" i="43"/>
  <c r="M30" i="43" s="1"/>
  <c r="P59" i="37"/>
  <c r="P59" i="36" s="1"/>
  <c r="G20" i="26" s="1"/>
  <c r="P57" i="36"/>
  <c r="G16" i="26" s="1"/>
  <c r="P59" i="34"/>
  <c r="P57" i="33"/>
  <c r="F16" i="26" s="1"/>
  <c r="M30" i="32"/>
  <c r="P30" i="32"/>
  <c r="M20" i="31"/>
  <c r="P20" i="31" s="1"/>
  <c r="M28" i="31"/>
  <c r="P28" i="31" s="1"/>
  <c r="K30" i="31"/>
  <c r="M16" i="31"/>
  <c r="P16" i="31" s="1"/>
  <c r="M24" i="31"/>
  <c r="P24" i="31" s="1"/>
  <c r="M14" i="31"/>
  <c r="P14" i="31" s="1"/>
  <c r="M18" i="31"/>
  <c r="P18" i="31" s="1"/>
  <c r="M22" i="31"/>
  <c r="P22" i="31" s="1"/>
  <c r="M26" i="31"/>
  <c r="P26" i="31" s="1"/>
  <c r="P59" i="33" l="1"/>
  <c r="F20" i="26" s="1"/>
  <c r="P60" i="34"/>
  <c r="G17" i="30" s="1"/>
  <c r="M30" i="40"/>
  <c r="P14" i="40"/>
  <c r="P30" i="40" s="1"/>
  <c r="P58" i="40" s="1"/>
  <c r="P58" i="32"/>
  <c r="P59" i="32" s="1"/>
  <c r="P14" i="43"/>
  <c r="P30" i="43" s="1"/>
  <c r="P58" i="43" s="1"/>
  <c r="J26" i="33"/>
  <c r="K26" i="33" s="1"/>
  <c r="J22" i="33"/>
  <c r="K22" i="33" s="1"/>
  <c r="P60" i="37"/>
  <c r="H17" i="30" s="1"/>
  <c r="H27" i="30" s="1"/>
  <c r="P30" i="31"/>
  <c r="P58" i="31" s="1"/>
  <c r="P59" i="31" s="1"/>
  <c r="M30" i="31"/>
  <c r="P60" i="32" l="1"/>
  <c r="F18" i="30" s="1"/>
  <c r="F27" i="30" s="1"/>
  <c r="P57" i="42"/>
  <c r="I16" i="26" s="1"/>
  <c r="P59" i="43"/>
  <c r="P59" i="42" s="1"/>
  <c r="I20" i="26" s="1"/>
  <c r="P57" i="39"/>
  <c r="H16" i="26" s="1"/>
  <c r="P59" i="40"/>
  <c r="P59" i="39" s="1"/>
  <c r="H20" i="26" s="1"/>
  <c r="P59" i="11"/>
  <c r="J26" i="36"/>
  <c r="K26" i="36" s="1"/>
  <c r="M26" i="36" s="1"/>
  <c r="P26" i="36" s="1"/>
  <c r="M26" i="33"/>
  <c r="P26" i="33" s="1"/>
  <c r="M22" i="33"/>
  <c r="P22" i="33" s="1"/>
  <c r="J24" i="33"/>
  <c r="K24" i="33" s="1"/>
  <c r="M24" i="33" s="1"/>
  <c r="P24" i="33" s="1"/>
  <c r="J20" i="33"/>
  <c r="K20" i="33" s="1"/>
  <c r="M20" i="33" s="1"/>
  <c r="P20" i="33" s="1"/>
  <c r="J18" i="33"/>
  <c r="K18" i="33" s="1"/>
  <c r="J22" i="36"/>
  <c r="K22" i="36" s="1"/>
  <c r="M22" i="36" s="1"/>
  <c r="P22" i="36" s="1"/>
  <c r="P60" i="31"/>
  <c r="F17" i="30" s="1"/>
  <c r="P57" i="11"/>
  <c r="P60" i="43" l="1"/>
  <c r="J17" i="30" s="1"/>
  <c r="J27" i="30" s="1"/>
  <c r="P60" i="40"/>
  <c r="I17" i="30" s="1"/>
  <c r="I27" i="30" s="1"/>
  <c r="J26" i="39"/>
  <c r="K26" i="39" s="1"/>
  <c r="M26" i="39" s="1"/>
  <c r="P26" i="39" s="1"/>
  <c r="J26" i="42"/>
  <c r="K26" i="42" s="1"/>
  <c r="M26" i="42" s="1"/>
  <c r="P26" i="42" s="1"/>
  <c r="J24" i="36"/>
  <c r="K24" i="36" s="1"/>
  <c r="M24" i="36" s="1"/>
  <c r="P24" i="36" s="1"/>
  <c r="J20" i="36"/>
  <c r="K20" i="36" s="1"/>
  <c r="M20" i="36" s="1"/>
  <c r="P20" i="36" s="1"/>
  <c r="M18" i="33"/>
  <c r="P18" i="33" s="1"/>
  <c r="J18" i="36"/>
  <c r="K18" i="36" s="1"/>
  <c r="M18" i="36" s="1"/>
  <c r="P18" i="36" s="1"/>
  <c r="J22" i="39"/>
  <c r="K22" i="39" s="1"/>
  <c r="K17" i="30" l="1"/>
  <c r="M22" i="39"/>
  <c r="P22" i="39" s="1"/>
  <c r="J24" i="39"/>
  <c r="K24" i="39" s="1"/>
  <c r="M24" i="39" s="1"/>
  <c r="P24" i="39" s="1"/>
  <c r="J24" i="42"/>
  <c r="K24" i="42" s="1"/>
  <c r="M24" i="42" s="1"/>
  <c r="P24" i="42" s="1"/>
  <c r="J20" i="39"/>
  <c r="K20" i="39" s="1"/>
  <c r="M20" i="39" s="1"/>
  <c r="P20" i="39" s="1"/>
  <c r="J20" i="42"/>
  <c r="K20" i="42" s="1"/>
  <c r="M20" i="42" s="1"/>
  <c r="P20" i="42" s="1"/>
  <c r="J18" i="39"/>
  <c r="K18" i="39" s="1"/>
  <c r="J18" i="42"/>
  <c r="K18" i="42" s="1"/>
  <c r="M18" i="42" s="1"/>
  <c r="P18" i="42" s="1"/>
  <c r="J22" i="42"/>
  <c r="K22" i="42" s="1"/>
  <c r="M22" i="42" s="1"/>
  <c r="P22" i="42" s="1"/>
  <c r="E20" i="26"/>
  <c r="E16" i="26"/>
  <c r="E11" i="26"/>
  <c r="E8" i="26"/>
  <c r="M18" i="39" l="1"/>
  <c r="P18" i="39" s="1"/>
  <c r="K18" i="30"/>
  <c r="F15" i="30"/>
  <c r="K15" i="30" s="1"/>
  <c r="F12" i="30"/>
  <c r="K12" i="30" s="1"/>
  <c r="K27" i="30"/>
  <c r="K26" i="30"/>
  <c r="K25" i="30"/>
  <c r="K24" i="30"/>
  <c r="G8" i="30"/>
  <c r="H8" i="30" s="1"/>
  <c r="I8" i="30" s="1"/>
  <c r="J8" i="30" s="1"/>
  <c r="H7" i="30"/>
  <c r="I7" i="30" l="1"/>
  <c r="J7" i="30" s="1"/>
  <c r="P43" i="11"/>
  <c r="E10" i="26" l="1"/>
  <c r="F14" i="30"/>
  <c r="K14" i="30" s="1"/>
  <c r="J16" i="11"/>
  <c r="K16" i="11" s="1"/>
  <c r="M16" i="11" s="1"/>
  <c r="P56" i="11" l="1"/>
  <c r="P36" i="11"/>
  <c r="E9" i="26" l="1"/>
  <c r="F23" i="30"/>
  <c r="K23" i="30" s="1"/>
  <c r="F13" i="30"/>
  <c r="K13" i="30" s="1"/>
  <c r="J14" i="33"/>
  <c r="K14" i="33" s="1"/>
  <c r="E15" i="26"/>
  <c r="J20" i="11"/>
  <c r="K20" i="11" s="1"/>
  <c r="J18" i="11"/>
  <c r="K18" i="11" s="1"/>
  <c r="M18" i="11" s="1"/>
  <c r="K30" i="33" l="1"/>
  <c r="M14" i="33"/>
  <c r="M30" i="33" s="1"/>
  <c r="P14" i="33"/>
  <c r="P30" i="33" s="1"/>
  <c r="J14" i="36"/>
  <c r="K14" i="36" s="1"/>
  <c r="J14" i="11"/>
  <c r="K14" i="11" s="1"/>
  <c r="J28" i="11"/>
  <c r="K28" i="11" s="1"/>
  <c r="J26" i="11"/>
  <c r="K26" i="11" s="1"/>
  <c r="J24" i="11"/>
  <c r="K24" i="11" s="1"/>
  <c r="J22" i="11"/>
  <c r="K22" i="11" s="1"/>
  <c r="F7" i="26" l="1"/>
  <c r="F19" i="26" s="1"/>
  <c r="F23" i="26" s="1"/>
  <c r="G11" i="30"/>
  <c r="G20" i="30" s="1"/>
  <c r="P58" i="33"/>
  <c r="K30" i="36"/>
  <c r="M14" i="36"/>
  <c r="J14" i="39"/>
  <c r="K14" i="39" s="1"/>
  <c r="J14" i="42"/>
  <c r="K14" i="42" s="1"/>
  <c r="M14" i="11"/>
  <c r="P14" i="11" s="1"/>
  <c r="G28" i="11"/>
  <c r="G26" i="11"/>
  <c r="G24" i="11"/>
  <c r="G22" i="11"/>
  <c r="G20" i="11"/>
  <c r="G18" i="11"/>
  <c r="G16" i="11"/>
  <c r="G14" i="11"/>
  <c r="G29" i="30" l="1"/>
  <c r="G31" i="30" s="1"/>
  <c r="G32" i="30" s="1"/>
  <c r="G34" i="30" s="1"/>
  <c r="K30" i="42"/>
  <c r="M14" i="42"/>
  <c r="K30" i="39"/>
  <c r="M14" i="39"/>
  <c r="M30" i="39" s="1"/>
  <c r="P14" i="36"/>
  <c r="P30" i="36" s="1"/>
  <c r="M30" i="36"/>
  <c r="P60" i="33"/>
  <c r="M20" i="11"/>
  <c r="P20" i="11" s="1"/>
  <c r="M22" i="11"/>
  <c r="P22" i="11" s="1"/>
  <c r="M24" i="11"/>
  <c r="P24" i="11" s="1"/>
  <c r="M26" i="11"/>
  <c r="P26" i="11" s="1"/>
  <c r="M28" i="11"/>
  <c r="P28" i="11" s="1"/>
  <c r="P47" i="11"/>
  <c r="P48" i="11"/>
  <c r="E13" i="26" s="1"/>
  <c r="P51" i="11"/>
  <c r="E14" i="26" s="1"/>
  <c r="P14" i="39" l="1"/>
  <c r="P30" i="39" s="1"/>
  <c r="H7" i="26" s="1"/>
  <c r="H19" i="26" s="1"/>
  <c r="H23" i="26" s="1"/>
  <c r="E12" i="26"/>
  <c r="F16" i="30"/>
  <c r="K16" i="30" s="1"/>
  <c r="P58" i="36"/>
  <c r="H11" i="30"/>
  <c r="H20" i="30" s="1"/>
  <c r="G7" i="26"/>
  <c r="G19" i="26" s="1"/>
  <c r="G23" i="26" s="1"/>
  <c r="P14" i="42"/>
  <c r="P30" i="42" s="1"/>
  <c r="M30" i="42"/>
  <c r="I11" i="30"/>
  <c r="I20" i="30" s="1"/>
  <c r="P18" i="11"/>
  <c r="K30" i="11"/>
  <c r="P58" i="39" l="1"/>
  <c r="P60" i="39" s="1"/>
  <c r="I29" i="30"/>
  <c r="I31" i="30" s="1"/>
  <c r="I32" i="30" s="1"/>
  <c r="I34" i="30" s="1"/>
  <c r="H32" i="30"/>
  <c r="H34" i="30" s="1"/>
  <c r="I7" i="26"/>
  <c r="I19" i="26" s="1"/>
  <c r="I23" i="26" s="1"/>
  <c r="J11" i="30"/>
  <c r="J20" i="30" s="1"/>
  <c r="P58" i="42"/>
  <c r="R58" i="36"/>
  <c r="P60" i="36"/>
  <c r="P16" i="11"/>
  <c r="P30" i="11" s="1"/>
  <c r="R58" i="39" l="1"/>
  <c r="J29" i="30"/>
  <c r="J31" i="30" s="1"/>
  <c r="J32" i="30" s="1"/>
  <c r="J34" i="30" s="1"/>
  <c r="P60" i="42"/>
  <c r="R58" i="42"/>
  <c r="E7" i="26"/>
  <c r="E19" i="26" s="1"/>
  <c r="E23" i="26" s="1"/>
  <c r="I24" i="26" s="1"/>
  <c r="F11" i="30"/>
  <c r="P58" i="11"/>
  <c r="M30" i="11"/>
  <c r="P60" i="11" l="1"/>
  <c r="K11" i="30"/>
  <c r="K20" i="30" s="1"/>
  <c r="K29" i="30" s="1"/>
  <c r="F20" i="30"/>
  <c r="F29" i="30" l="1"/>
  <c r="F31" i="30" s="1"/>
  <c r="K31" i="30" l="1"/>
  <c r="K32" i="30" s="1"/>
  <c r="K34" i="30" s="1"/>
  <c r="F32" i="30"/>
  <c r="F34" i="30" s="1"/>
</calcChain>
</file>

<file path=xl/sharedStrings.xml><?xml version="1.0" encoding="utf-8"?>
<sst xmlns="http://schemas.openxmlformats.org/spreadsheetml/2006/main" count="851" uniqueCount="109">
  <si>
    <t xml:space="preserve">  FROM</t>
  </si>
  <si>
    <t xml:space="preserve">  THROUGH</t>
  </si>
  <si>
    <t>ROLE ON</t>
  </si>
  <si>
    <t xml:space="preserve">       FRINGE</t>
  </si>
  <si>
    <t xml:space="preserve">                         NAME</t>
  </si>
  <si>
    <t>PROJECT</t>
  </si>
  <si>
    <t>TOTALS</t>
  </si>
  <si>
    <t>SUBTOTALS</t>
  </si>
  <si>
    <t>CONSULTANT COSTS</t>
  </si>
  <si>
    <t>EQUIPMENT</t>
  </si>
  <si>
    <t>SUPPLIES</t>
  </si>
  <si>
    <t>(Itemize by category)</t>
  </si>
  <si>
    <t>TRAVEL</t>
  </si>
  <si>
    <t>ALTERATIONS AND RENOVATIONS</t>
  </si>
  <si>
    <t>OTHER EXPENSES</t>
  </si>
  <si>
    <t xml:space="preserve">(Itemize by category)                          </t>
  </si>
  <si>
    <t>TOTAL DIRECT COSTS FOR INITIAL BUDGET PERIOD</t>
  </si>
  <si>
    <t>$</t>
  </si>
  <si>
    <t>FACILITIES AND ADMINISTRATION COSTS</t>
  </si>
  <si>
    <t>Current</t>
  </si>
  <si>
    <t>Base Salary</t>
  </si>
  <si>
    <t xml:space="preserve">     BENEFITS</t>
  </si>
  <si>
    <t>Form Page 4</t>
  </si>
  <si>
    <t>Page</t>
  </si>
  <si>
    <t>CONSORTIUM/CONTRACTUAL COSTS</t>
  </si>
  <si>
    <r>
      <t xml:space="preserve">SUBTOTAL DIRECT COSTS FOR INITIAL BUDGET PERIOD </t>
    </r>
    <r>
      <rPr>
        <i/>
        <sz val="9"/>
        <color indexed="8"/>
        <rFont val="Arial"/>
        <family val="2"/>
      </rPr>
      <t>(Item 7a, Face Page)</t>
    </r>
  </si>
  <si>
    <t>_____</t>
  </si>
  <si>
    <t>Fringe</t>
  </si>
  <si>
    <t>Rate</t>
  </si>
  <si>
    <t>DETAILED BUDGET FOR INITIAL BUDGET PERIOD</t>
  </si>
  <si>
    <t>DIRECT COSTS</t>
  </si>
  <si>
    <t>Cal. Mnths</t>
  </si>
  <si>
    <t>Acad. Mnths</t>
  </si>
  <si>
    <t>INST. BASE SALARY</t>
  </si>
  <si>
    <t>%</t>
  </si>
  <si>
    <t>Effort</t>
  </si>
  <si>
    <r>
      <t xml:space="preserve">List PERSONNEL </t>
    </r>
    <r>
      <rPr>
        <i/>
        <sz val="9"/>
        <rFont val="Arial"/>
        <family val="2"/>
      </rPr>
      <t>(Applicant organization only)</t>
    </r>
  </si>
  <si>
    <t>Use Cal, Acad, or Summer to Enter Months Devoted to Project</t>
  </si>
  <si>
    <r>
      <t xml:space="preserve">Enter Dollar Amounts Requested </t>
    </r>
    <r>
      <rPr>
        <i/>
        <sz val="9"/>
        <rFont val="Arial"/>
        <family val="2"/>
      </rPr>
      <t>(omit cents)</t>
    </r>
    <r>
      <rPr>
        <sz val="9"/>
        <rFont val="Arial"/>
        <family val="2"/>
      </rPr>
      <t xml:space="preserve"> for Salary Requested and Fringe Benefits</t>
    </r>
  </si>
  <si>
    <t>Summer Mnths</t>
  </si>
  <si>
    <t>SALARY REQUESTED</t>
  </si>
  <si>
    <t>INPATIENT CARE COSTS</t>
  </si>
  <si>
    <t>OUTPATIENT CARE COSTS</t>
  </si>
  <si>
    <t>PHS 398 (Rev. 6/09)</t>
  </si>
  <si>
    <t xml:space="preserve">Principal </t>
  </si>
  <si>
    <t>Investigator</t>
  </si>
  <si>
    <t xml:space="preserve"> </t>
  </si>
  <si>
    <t xml:space="preserve">     BUDGET FOR ENTIRE PROPOSED PROJECT PERIOD</t>
  </si>
  <si>
    <t xml:space="preserve">      DIRECT COSTS ONLY</t>
  </si>
  <si>
    <t xml:space="preserve">     BUDGET CATEGORY TOTALS</t>
  </si>
  <si>
    <r>
      <t>INITIAL BUDGET PERIOD</t>
    </r>
    <r>
      <rPr>
        <i/>
        <sz val="8"/>
        <color indexed="8"/>
        <rFont val="Arial"/>
        <family val="2"/>
      </rPr>
      <t xml:space="preserve">                         (from Form Page 4)</t>
    </r>
  </si>
  <si>
    <t>2nd ADDITIONAL YEAR OF SUPPORT REQUESTED</t>
  </si>
  <si>
    <t>3rd ADDITIONAL YEAR OF SUPPORT REQUESTED</t>
  </si>
  <si>
    <t>4th ADDITIONAL YEAR OF SUPPORT REQUESTED</t>
  </si>
  <si>
    <t>5th ADDITIONAL YEAR OF SUPPORT REQUESTED</t>
  </si>
  <si>
    <r>
      <t xml:space="preserve">PERSONNEL: </t>
    </r>
    <r>
      <rPr>
        <i/>
        <sz val="9"/>
        <color indexed="8"/>
        <rFont val="Arial"/>
        <family val="2"/>
      </rPr>
      <t>Salary and fringe benefits. Applicant organization only.</t>
    </r>
  </si>
  <si>
    <t>DIRECT CONSORTIUM/</t>
  </si>
  <si>
    <t>CONTRACTUAL</t>
  </si>
  <si>
    <t>COSTS</t>
  </si>
  <si>
    <r>
      <t>SUBTOTAL DIRECT COSTS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(Sum = Item 8a, Face Page)</t>
    </r>
  </si>
  <si>
    <t>F&amp;A CONSORTIUM/</t>
  </si>
  <si>
    <t>TOTAL DIRECT COSTS</t>
  </si>
  <si>
    <t>TOTAL DIRECT COSTS FOR ENTIRE PROPOSED PROJECT PERIOD</t>
  </si>
  <si>
    <t>JUSTIFICATION. Follow the budget justification instructions exactly.  Use continuation pages as needed.</t>
  </si>
  <si>
    <t>Form Page 5</t>
  </si>
  <si>
    <r>
      <t xml:space="preserve">EQUIPMENT  </t>
    </r>
    <r>
      <rPr>
        <i/>
        <sz val="9"/>
        <color indexed="8"/>
        <rFont val="Arial"/>
        <family val="2"/>
      </rPr>
      <t>(Itemize)</t>
    </r>
  </si>
  <si>
    <t>Program Director/Principal Investigator (Last, First, Middle):</t>
  </si>
  <si>
    <t xml:space="preserve">Program Director/Principal Investigator (Last, First, Middle): </t>
  </si>
  <si>
    <t>University of Pittsburgh</t>
  </si>
  <si>
    <t>Department of Neurology</t>
  </si>
  <si>
    <t>F&amp;A Calculation:</t>
  </si>
  <si>
    <t>Budget Period</t>
  </si>
  <si>
    <t>Start:</t>
  </si>
  <si>
    <t>End:</t>
  </si>
  <si>
    <t xml:space="preserve">   Description</t>
  </si>
  <si>
    <t>Year 1</t>
  </si>
  <si>
    <t>Year 2</t>
  </si>
  <si>
    <t>Year 3</t>
  </si>
  <si>
    <t>Year 4</t>
  </si>
  <si>
    <t>Year 5</t>
  </si>
  <si>
    <t>Total</t>
  </si>
  <si>
    <t>PERSONNEL</t>
  </si>
  <si>
    <t>Total Direct:</t>
  </si>
  <si>
    <t>Less exclusions:</t>
  </si>
  <si>
    <t>Equipment</t>
  </si>
  <si>
    <t>Microscope/CBI Imaigng</t>
  </si>
  <si>
    <t>GSR Fringe Benefits</t>
  </si>
  <si>
    <t>Post Doc Salaries</t>
  </si>
  <si>
    <t>Subcontracts &gt;$25,000</t>
  </si>
  <si>
    <t>MTDC Base:</t>
  </si>
  <si>
    <t xml:space="preserve">F&amp;A Rate @: </t>
  </si>
  <si>
    <t>Total F&amp;A Costs</t>
  </si>
  <si>
    <t>Total Costs</t>
  </si>
  <si>
    <t>YEAR 01</t>
  </si>
  <si>
    <t>Co-I</t>
  </si>
  <si>
    <t>Research</t>
  </si>
  <si>
    <t>Fellow</t>
  </si>
  <si>
    <t>Postdoc</t>
  </si>
  <si>
    <t>Associate</t>
  </si>
  <si>
    <t>Technician</t>
  </si>
  <si>
    <t>YEAR 02</t>
  </si>
  <si>
    <t>YEAR 03</t>
  </si>
  <si>
    <t>YEAR 4</t>
  </si>
  <si>
    <t>YEAR 5</t>
  </si>
  <si>
    <t>DUQUESNE UNIV SUB</t>
  </si>
  <si>
    <t>ALBERT EINSTEIN SUB</t>
  </si>
  <si>
    <t>Animals</t>
  </si>
  <si>
    <t>SUB 1 PI</t>
  </si>
  <si>
    <t>SUB 2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</si>
</sst>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_)"/>
    <numFmt numFmtId="168" formatCode="_-* #,##0_-;\-* #,##0_-;_-* &quot;-&quot;??_-;_-@_-"/>
    <numFmt numFmtId="169" formatCode="_-&quot;$&quot;* #,##0_-;\-&quot;$&quot;* #,##0_-;_-&quot;$&quot;* &quot;-&quot;??_-;_-@_-"/>
    <numFmt numFmtId="170" formatCode="#,##0.0_);\(#,##0.0\)"/>
    <numFmt numFmtId="172" formatCode="#,##0._);\(#,##0.\)"/>
  </numFmts>
  <fonts count="41">
    <font>
      <sz val="10"/>
      <name val="Arial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6"/>
      <name val="Helv"/>
    </font>
    <font>
      <u/>
      <sz val="9"/>
      <name val="Arial"/>
      <family val="2"/>
    </font>
    <font>
      <i/>
      <sz val="9"/>
      <color indexed="8"/>
      <name val="Arial"/>
      <family val="2"/>
    </font>
    <font>
      <b/>
      <sz val="10.5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u/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Genev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2" borderId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0" fontId="40" fillId="0" borderId="0" applyProtection="0"/>
  </cellStyleXfs>
  <cellXfs count="304">
    <xf numFmtId="0" fontId="0" fillId="2" borderId="0" xfId="0" applyNumberFormat="1" applyFill="1"/>
    <xf numFmtId="0" fontId="0" fillId="2" borderId="1" xfId="0" applyNumberFormat="1" applyBorder="1"/>
    <xf numFmtId="0" fontId="1" fillId="2" borderId="0" xfId="0" applyNumberFormat="1" applyFont="1" applyFill="1"/>
    <xf numFmtId="0" fontId="3" fillId="2" borderId="1" xfId="0" applyNumberFormat="1" applyFont="1" applyBorder="1"/>
    <xf numFmtId="0" fontId="0" fillId="2" borderId="2" xfId="0" applyNumberFormat="1" applyBorder="1"/>
    <xf numFmtId="15" fontId="1" fillId="2" borderId="0" xfId="0" applyNumberFormat="1" applyFont="1"/>
    <xf numFmtId="37" fontId="0" fillId="2" borderId="0" xfId="0" applyNumberFormat="1" applyFill="1"/>
    <xf numFmtId="0" fontId="7" fillId="2" borderId="1" xfId="0" applyNumberFormat="1" applyFont="1" applyBorder="1"/>
    <xf numFmtId="0" fontId="3" fillId="2" borderId="2" xfId="0" applyNumberFormat="1" applyFont="1" applyBorder="1"/>
    <xf numFmtId="0" fontId="5" fillId="2" borderId="0" xfId="0" applyNumberFormat="1" applyFont="1" applyFill="1"/>
    <xf numFmtId="0" fontId="7" fillId="2" borderId="0" xfId="0" applyNumberFormat="1" applyFont="1"/>
    <xf numFmtId="0" fontId="7" fillId="2" borderId="3" xfId="0" applyNumberFormat="1" applyFont="1" applyBorder="1"/>
    <xf numFmtId="0" fontId="3" fillId="2" borderId="2" xfId="0" applyNumberFormat="1" applyFont="1" applyBorder="1" applyAlignment="1">
      <alignment horizontal="center"/>
    </xf>
    <xf numFmtId="0" fontId="3" fillId="2" borderId="3" xfId="0" applyNumberFormat="1" applyFont="1" applyBorder="1"/>
    <xf numFmtId="0" fontId="3" fillId="2" borderId="3" xfId="0" applyNumberFormat="1" applyFont="1" applyBorder="1" applyAlignment="1">
      <alignment horizontal="center"/>
    </xf>
    <xf numFmtId="0" fontId="6" fillId="2" borderId="2" xfId="0" applyNumberFormat="1" applyFont="1" applyBorder="1"/>
    <xf numFmtId="37" fontId="6" fillId="2" borderId="3" xfId="0" applyNumberFormat="1" applyFont="1" applyBorder="1"/>
    <xf numFmtId="37" fontId="3" fillId="2" borderId="0" xfId="0" applyNumberFormat="1" applyFont="1"/>
    <xf numFmtId="0" fontId="0" fillId="3" borderId="2" xfId="0" applyNumberFormat="1" applyFill="1" applyBorder="1"/>
    <xf numFmtId="37" fontId="7" fillId="2" borderId="0" xfId="0" applyNumberFormat="1" applyFont="1"/>
    <xf numFmtId="37" fontId="4" fillId="2" borderId="0" xfId="0" applyNumberFormat="1" applyFont="1"/>
    <xf numFmtId="0" fontId="6" fillId="3" borderId="2" xfId="0" applyNumberFormat="1" applyFont="1" applyFill="1" applyBorder="1"/>
    <xf numFmtId="0" fontId="7" fillId="2" borderId="0" xfId="0" applyNumberFormat="1" applyFont="1" applyFill="1"/>
    <xf numFmtId="37" fontId="2" fillId="2" borderId="0" xfId="0" applyNumberFormat="1" applyFont="1"/>
    <xf numFmtId="0" fontId="11" fillId="2" borderId="2" xfId="0" applyNumberFormat="1" applyFont="1" applyBorder="1"/>
    <xf numFmtId="0" fontId="11" fillId="2" borderId="3" xfId="0" applyNumberFormat="1" applyFont="1" applyBorder="1"/>
    <xf numFmtId="37" fontId="11" fillId="2" borderId="1" xfId="0" applyNumberFormat="1" applyFont="1" applyBorder="1"/>
    <xf numFmtId="37" fontId="11" fillId="2" borderId="2" xfId="0" applyNumberFormat="1" applyFont="1" applyBorder="1"/>
    <xf numFmtId="37" fontId="11" fillId="2" borderId="0" xfId="0" applyNumberFormat="1" applyFont="1"/>
    <xf numFmtId="37" fontId="12" fillId="2" borderId="0" xfId="0" applyNumberFormat="1" applyFont="1"/>
    <xf numFmtId="37" fontId="13" fillId="2" borderId="0" xfId="0" applyNumberFormat="1" applyFont="1" applyFill="1"/>
    <xf numFmtId="37" fontId="11" fillId="2" borderId="0" xfId="0" applyNumberFormat="1" applyFont="1" applyFill="1"/>
    <xf numFmtId="0" fontId="0" fillId="2" borderId="4" xfId="0" applyNumberFormat="1" applyFill="1" applyBorder="1"/>
    <xf numFmtId="37" fontId="16" fillId="2" borderId="0" xfId="0" applyNumberFormat="1" applyFont="1" applyFill="1" applyAlignment="1">
      <alignment horizontal="center"/>
    </xf>
    <xf numFmtId="0" fontId="11" fillId="2" borderId="0" xfId="0" applyNumberFormat="1" applyFont="1" applyBorder="1"/>
    <xf numFmtId="37" fontId="0" fillId="2" borderId="4" xfId="0" applyNumberFormat="1" applyFill="1" applyBorder="1"/>
    <xf numFmtId="37" fontId="11" fillId="2" borderId="0" xfId="0" applyNumberFormat="1" applyFont="1" applyAlignment="1"/>
    <xf numFmtId="39" fontId="16" fillId="2" borderId="0" xfId="0" applyNumberFormat="1" applyFont="1" applyFill="1"/>
    <xf numFmtId="37" fontId="15" fillId="2" borderId="0" xfId="0" applyNumberFormat="1" applyFont="1" applyFill="1" applyAlignment="1">
      <alignment horizontal="center"/>
    </xf>
    <xf numFmtId="0" fontId="11" fillId="2" borderId="3" xfId="0" applyNumberFormat="1" applyFont="1" applyBorder="1" applyAlignment="1">
      <alignment horizontal="left"/>
    </xf>
    <xf numFmtId="0" fontId="0" fillId="2" borderId="7" xfId="0" applyNumberFormat="1" applyFill="1" applyBorder="1" applyAlignment="1">
      <alignment vertical="center"/>
    </xf>
    <xf numFmtId="37" fontId="11" fillId="2" borderId="0" xfId="0" applyNumberFormat="1" applyFont="1" applyAlignment="1">
      <alignment horizontal="left"/>
    </xf>
    <xf numFmtId="37" fontId="6" fillId="2" borderId="8" xfId="0" applyNumberFormat="1" applyFont="1" applyBorder="1"/>
    <xf numFmtId="37" fontId="11" fillId="2" borderId="4" xfId="0" applyNumberFormat="1" applyFont="1" applyBorder="1"/>
    <xf numFmtId="37" fontId="6" fillId="2" borderId="9" xfId="0" applyNumberFormat="1" applyFont="1" applyBorder="1"/>
    <xf numFmtId="37" fontId="6" fillId="2" borderId="10" xfId="0" applyNumberFormat="1" applyFont="1" applyBorder="1"/>
    <xf numFmtId="0" fontId="13" fillId="2" borderId="11" xfId="0" applyNumberFormat="1" applyFont="1" applyBorder="1"/>
    <xf numFmtId="37" fontId="6" fillId="2" borderId="12" xfId="0" applyNumberFormat="1" applyFont="1" applyBorder="1"/>
    <xf numFmtId="0" fontId="19" fillId="2" borderId="13" xfId="0" applyNumberFormat="1" applyFont="1" applyFill="1" applyBorder="1"/>
    <xf numFmtId="0" fontId="15" fillId="2" borderId="2" xfId="0" applyNumberFormat="1" applyFont="1" applyBorder="1"/>
    <xf numFmtId="0" fontId="14" fillId="2" borderId="0" xfId="0" applyNumberFormat="1" applyFont="1" applyFill="1"/>
    <xf numFmtId="37" fontId="26" fillId="2" borderId="0" xfId="0" applyNumberFormat="1" applyFont="1" applyAlignment="1">
      <alignment horizontal="left"/>
    </xf>
    <xf numFmtId="37" fontId="26" fillId="2" borderId="0" xfId="0" applyNumberFormat="1" applyFont="1" applyAlignment="1">
      <alignment horizontal="right"/>
    </xf>
    <xf numFmtId="0" fontId="14" fillId="2" borderId="0" xfId="0" applyNumberFormat="1" applyFont="1" applyFill="1" applyBorder="1"/>
    <xf numFmtId="37" fontId="15" fillId="2" borderId="7" xfId="0" applyNumberFormat="1" applyFont="1" applyBorder="1" applyAlignment="1">
      <alignment vertical="center"/>
    </xf>
    <xf numFmtId="37" fontId="15" fillId="2" borderId="7" xfId="0" applyNumberFormat="1" applyFont="1" applyBorder="1" applyAlignment="1">
      <alignment horizontal="right" vertical="center"/>
    </xf>
    <xf numFmtId="37" fontId="25" fillId="2" borderId="7" xfId="0" applyNumberFormat="1" applyFont="1" applyBorder="1" applyAlignment="1">
      <alignment vertical="center"/>
    </xf>
    <xf numFmtId="37" fontId="15" fillId="2" borderId="1" xfId="0" applyNumberFormat="1" applyFont="1" applyBorder="1" applyAlignment="1">
      <alignment vertical="center"/>
    </xf>
    <xf numFmtId="0" fontId="16" fillId="2" borderId="14" xfId="0" applyNumberFormat="1" applyFont="1" applyBorder="1" applyAlignment="1">
      <alignment vertical="center"/>
    </xf>
    <xf numFmtId="0" fontId="15" fillId="2" borderId="1" xfId="0" applyNumberFormat="1" applyFont="1" applyBorder="1" applyAlignment="1">
      <alignment vertical="center"/>
    </xf>
    <xf numFmtId="37" fontId="15" fillId="2" borderId="15" xfId="0" applyNumberFormat="1" applyFont="1" applyBorder="1" applyAlignment="1">
      <alignment vertical="center"/>
    </xf>
    <xf numFmtId="37" fontId="15" fillId="2" borderId="16" xfId="0" applyNumberFormat="1" applyFont="1" applyBorder="1" applyAlignment="1">
      <alignment horizontal="right" vertical="center"/>
    </xf>
    <xf numFmtId="37" fontId="8" fillId="2" borderId="17" xfId="0" applyNumberFormat="1" applyFont="1" applyBorder="1" applyAlignment="1">
      <alignment vertical="center"/>
    </xf>
    <xf numFmtId="0" fontId="0" fillId="2" borderId="17" xfId="0" applyNumberFormat="1" applyFill="1" applyBorder="1" applyAlignment="1">
      <alignment vertical="center"/>
    </xf>
    <xf numFmtId="37" fontId="4" fillId="2" borderId="17" xfId="0" applyNumberFormat="1" applyFont="1" applyBorder="1" applyAlignment="1">
      <alignment vertical="center"/>
    </xf>
    <xf numFmtId="37" fontId="10" fillId="2" borderId="17" xfId="0" applyNumberFormat="1" applyFont="1" applyBorder="1" applyAlignment="1">
      <alignment vertical="center"/>
    </xf>
    <xf numFmtId="37" fontId="16" fillId="4" borderId="0" xfId="0" applyNumberFormat="1" applyFont="1" applyFill="1" applyAlignment="1">
      <alignment horizontal="center"/>
    </xf>
    <xf numFmtId="0" fontId="16" fillId="4" borderId="0" xfId="0" quotePrefix="1" applyNumberFormat="1" applyFont="1" applyFill="1" applyAlignment="1">
      <alignment horizontal="center"/>
    </xf>
    <xf numFmtId="0" fontId="23" fillId="4" borderId="0" xfId="0" quotePrefix="1" applyNumberFormat="1" applyFont="1" applyFill="1" applyAlignment="1">
      <alignment horizontal="center"/>
    </xf>
    <xf numFmtId="164" fontId="0" fillId="2" borderId="0" xfId="4" applyNumberFormat="1" applyFont="1" applyFill="1"/>
    <xf numFmtId="164" fontId="5" fillId="2" borderId="0" xfId="4" applyNumberFormat="1" applyFont="1" applyFill="1"/>
    <xf numFmtId="164" fontId="16" fillId="2" borderId="0" xfId="4" applyNumberFormat="1" applyFont="1" applyFill="1" applyAlignment="1">
      <alignment horizontal="center"/>
    </xf>
    <xf numFmtId="164" fontId="16" fillId="5" borderId="0" xfId="4" applyNumberFormat="1" applyFont="1" applyFill="1" applyAlignment="1">
      <alignment horizontal="center"/>
    </xf>
    <xf numFmtId="164" fontId="23" fillId="5" borderId="0" xfId="4" applyNumberFormat="1" applyFont="1" applyFill="1" applyAlignment="1">
      <alignment horizontal="center"/>
    </xf>
    <xf numFmtId="164" fontId="15" fillId="2" borderId="0" xfId="4" applyNumberFormat="1" applyFont="1" applyFill="1" applyAlignment="1">
      <alignment horizontal="center"/>
    </xf>
    <xf numFmtId="164" fontId="16" fillId="2" borderId="0" xfId="4" applyNumberFormat="1" applyFont="1" applyFill="1"/>
    <xf numFmtId="164" fontId="1" fillId="2" borderId="0" xfId="4" applyNumberFormat="1" applyFont="1" applyFill="1"/>
    <xf numFmtId="164" fontId="14" fillId="2" borderId="0" xfId="4" applyNumberFormat="1" applyFont="1" applyFill="1"/>
    <xf numFmtId="0" fontId="0" fillId="2" borderId="18" xfId="0" applyNumberFormat="1" applyFill="1" applyBorder="1"/>
    <xf numFmtId="168" fontId="6" fillId="2" borderId="19" xfId="1" applyNumberFormat="1" applyFont="1" applyFill="1" applyBorder="1" applyAlignment="1">
      <alignment horizontal="center" vertical="center"/>
    </xf>
    <xf numFmtId="37" fontId="13" fillId="6" borderId="0" xfId="0" applyNumberFormat="1" applyFont="1" applyFill="1"/>
    <xf numFmtId="3" fontId="0" fillId="2" borderId="0" xfId="0" applyNumberFormat="1" applyFill="1"/>
    <xf numFmtId="37" fontId="11" fillId="2" borderId="0" xfId="0" applyNumberFormat="1" applyFont="1" applyBorder="1"/>
    <xf numFmtId="0" fontId="0" fillId="2" borderId="4" xfId="0" applyNumberFormat="1" applyFill="1" applyBorder="1" applyAlignment="1">
      <alignment vertical="center"/>
    </xf>
    <xf numFmtId="0" fontId="0" fillId="2" borderId="0" xfId="0" applyNumberFormat="1" applyBorder="1"/>
    <xf numFmtId="0" fontId="3" fillId="2" borderId="0" xfId="0" applyNumberFormat="1" applyFont="1" applyBorder="1"/>
    <xf numFmtId="37" fontId="15" fillId="2" borderId="21" xfId="0" applyNumberFormat="1" applyFont="1" applyBorder="1" applyAlignment="1">
      <alignment horizontal="right" vertical="center"/>
    </xf>
    <xf numFmtId="0" fontId="0" fillId="2" borderId="22" xfId="0" applyNumberFormat="1" applyFill="1" applyBorder="1"/>
    <xf numFmtId="14" fontId="11" fillId="2" borderId="5" xfId="0" applyNumberFormat="1" applyFont="1" applyBorder="1" applyAlignment="1">
      <alignment horizontal="center"/>
    </xf>
    <xf numFmtId="0" fontId="0" fillId="2" borderId="6" xfId="0" applyNumberFormat="1" applyBorder="1"/>
    <xf numFmtId="0" fontId="0" fillId="2" borderId="23" xfId="0" applyNumberFormat="1" applyFill="1" applyBorder="1"/>
    <xf numFmtId="37" fontId="10" fillId="2" borderId="7" xfId="0" applyNumberFormat="1" applyFont="1" applyBorder="1" applyAlignment="1">
      <alignment vertical="center"/>
    </xf>
    <xf numFmtId="37" fontId="10" fillId="2" borderId="24" xfId="0" applyNumberFormat="1" applyFont="1" applyBorder="1" applyAlignment="1">
      <alignment vertical="center"/>
    </xf>
    <xf numFmtId="0" fontId="15" fillId="2" borderId="5" xfId="0" applyNumberFormat="1" applyFont="1" applyBorder="1"/>
    <xf numFmtId="37" fontId="27" fillId="2" borderId="0" xfId="0" applyNumberFormat="1" applyFont="1" applyFill="1" applyAlignment="1">
      <alignment horizontal="right"/>
    </xf>
    <xf numFmtId="170" fontId="11" fillId="2" borderId="25" xfId="0" applyNumberFormat="1" applyFont="1" applyBorder="1" applyAlignment="1">
      <alignment horizontal="center"/>
    </xf>
    <xf numFmtId="170" fontId="11" fillId="2" borderId="26" xfId="0" applyNumberFormat="1" applyFont="1" applyBorder="1" applyAlignment="1">
      <alignment horizontal="center"/>
    </xf>
    <xf numFmtId="0" fontId="16" fillId="4" borderId="0" xfId="0" applyNumberFormat="1" applyFont="1" applyFill="1" applyAlignment="1">
      <alignment horizontal="center"/>
    </xf>
    <xf numFmtId="0" fontId="23" fillId="4" borderId="0" xfId="0" applyNumberFormat="1" applyFont="1" applyFill="1" applyAlignment="1">
      <alignment horizontal="center"/>
    </xf>
    <xf numFmtId="37" fontId="16" fillId="0" borderId="0" xfId="0" applyNumberFormat="1" applyFont="1" applyFill="1" applyAlignment="1">
      <alignment horizontal="center"/>
    </xf>
    <xf numFmtId="37" fontId="29" fillId="2" borderId="0" xfId="0" applyNumberFormat="1" applyFont="1" applyBorder="1"/>
    <xf numFmtId="37" fontId="11" fillId="2" borderId="0" xfId="0" applyNumberFormat="1" applyFont="1" applyFill="1" applyBorder="1"/>
    <xf numFmtId="0" fontId="0" fillId="2" borderId="0" xfId="0" applyNumberFormat="1" applyFill="1" applyBorder="1"/>
    <xf numFmtId="1" fontId="11" fillId="2" borderId="0" xfId="0" applyNumberFormat="1" applyFont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37" fontId="11" fillId="2" borderId="4" xfId="0" applyNumberFormat="1" applyFont="1" applyBorder="1" applyAlignment="1">
      <alignment horizontal="left"/>
    </xf>
    <xf numFmtId="1" fontId="11" fillId="2" borderId="4" xfId="0" applyNumberFormat="1" applyFont="1" applyBorder="1" applyAlignment="1">
      <alignment horizontal="right"/>
    </xf>
    <xf numFmtId="164" fontId="16" fillId="0" borderId="0" xfId="4" applyNumberFormat="1" applyFont="1" applyFill="1" applyAlignment="1">
      <alignment horizontal="center"/>
    </xf>
    <xf numFmtId="0" fontId="17" fillId="2" borderId="0" xfId="0" applyNumberFormat="1" applyFont="1" applyFill="1"/>
    <xf numFmtId="0" fontId="7" fillId="2" borderId="0" xfId="0" applyNumberFormat="1" applyFont="1" applyBorder="1"/>
    <xf numFmtId="0" fontId="16" fillId="2" borderId="0" xfId="0" applyNumberFormat="1" applyFont="1" applyBorder="1"/>
    <xf numFmtId="0" fontId="9" fillId="2" borderId="18" xfId="0" applyNumberFormat="1" applyFont="1" applyBorder="1" applyAlignment="1">
      <alignment vertical="center"/>
    </xf>
    <xf numFmtId="37" fontId="3" fillId="2" borderId="1" xfId="0" applyNumberFormat="1" applyFont="1" applyBorder="1"/>
    <xf numFmtId="37" fontId="0" fillId="2" borderId="0" xfId="0" applyNumberFormat="1" applyBorder="1"/>
    <xf numFmtId="37" fontId="11" fillId="2" borderId="7" xfId="0" applyNumberFormat="1" applyFont="1" applyBorder="1"/>
    <xf numFmtId="37" fontId="15" fillId="2" borderId="3" xfId="0" applyNumberFormat="1" applyFont="1" applyBorder="1"/>
    <xf numFmtId="37" fontId="4" fillId="2" borderId="0" xfId="0" applyNumberFormat="1" applyFont="1" applyAlignment="1">
      <alignment horizontal="center"/>
    </xf>
    <xf numFmtId="37" fontId="31" fillId="2" borderId="0" xfId="0" applyNumberFormat="1" applyFont="1" applyBorder="1"/>
    <xf numFmtId="37" fontId="17" fillId="6" borderId="0" xfId="0" applyNumberFormat="1" applyFont="1" applyFill="1"/>
    <xf numFmtId="10" fontId="16" fillId="4" borderId="0" xfId="0" applyNumberFormat="1" applyFont="1" applyFill="1" applyAlignment="1">
      <alignment horizontal="center"/>
    </xf>
    <xf numFmtId="0" fontId="11" fillId="2" borderId="0" xfId="0" applyNumberFormat="1" applyFont="1" applyBorder="1" applyAlignment="1">
      <alignment horizontal="right"/>
    </xf>
    <xf numFmtId="3" fontId="13" fillId="6" borderId="0" xfId="0" applyNumberFormat="1" applyFont="1" applyFill="1"/>
    <xf numFmtId="170" fontId="11" fillId="2" borderId="25" xfId="0" applyNumberFormat="1" applyFont="1" applyBorder="1" applyAlignment="1">
      <alignment horizontal="center"/>
    </xf>
    <xf numFmtId="170" fontId="11" fillId="2" borderId="26" xfId="0" applyNumberFormat="1" applyFont="1" applyBorder="1" applyAlignment="1">
      <alignment horizontal="center"/>
    </xf>
    <xf numFmtId="0" fontId="13" fillId="2" borderId="0" xfId="0" applyNumberFormat="1" applyFont="1" applyFill="1" applyBorder="1"/>
    <xf numFmtId="37" fontId="20" fillId="2" borderId="0" xfId="0" applyNumberFormat="1" applyFont="1"/>
    <xf numFmtId="9" fontId="16" fillId="4" borderId="0" xfId="4" applyFont="1" applyFill="1" applyAlignment="1">
      <alignment horizontal="center"/>
    </xf>
    <xf numFmtId="0" fontId="13" fillId="2" borderId="0" xfId="0" applyNumberFormat="1" applyFont="1" applyFill="1"/>
    <xf numFmtId="3" fontId="17" fillId="2" borderId="0" xfId="0" applyNumberFormat="1" applyFont="1" applyFill="1"/>
    <xf numFmtId="37" fontId="4" fillId="2" borderId="0" xfId="0" applyNumberFormat="1" applyFont="1" applyAlignment="1">
      <alignment horizontal="left"/>
    </xf>
    <xf numFmtId="37" fontId="3" fillId="2" borderId="0" xfId="0" applyNumberFormat="1" applyFont="1" applyBorder="1" applyAlignment="1">
      <alignment horizontal="left" vertical="center"/>
    </xf>
    <xf numFmtId="0" fontId="3" fillId="2" borderId="0" xfId="0" applyNumberFormat="1" applyFont="1" applyFill="1"/>
    <xf numFmtId="0" fontId="0" fillId="2" borderId="0" xfId="0" applyNumberFormat="1" applyFill="1" applyAlignment="1"/>
    <xf numFmtId="15" fontId="1" fillId="2" borderId="0" xfId="0" applyNumberFormat="1" applyFont="1" applyAlignment="1"/>
    <xf numFmtId="0" fontId="12" fillId="2" borderId="0" xfId="0" applyNumberFormat="1" applyFont="1"/>
    <xf numFmtId="3" fontId="21" fillId="2" borderId="40" xfId="1" applyNumberFormat="1" applyFont="1" applyFill="1" applyBorder="1" applyAlignment="1">
      <alignment horizontal="center" vertical="center"/>
    </xf>
    <xf numFmtId="3" fontId="7" fillId="2" borderId="42" xfId="0" applyNumberFormat="1" applyFont="1" applyBorder="1" applyAlignment="1">
      <alignment horizontal="center" vertical="center"/>
    </xf>
    <xf numFmtId="0" fontId="21" fillId="2" borderId="0" xfId="0" applyNumberFormat="1" applyFont="1" applyFill="1"/>
    <xf numFmtId="0" fontId="32" fillId="2" borderId="0" xfId="0" applyNumberFormat="1" applyFont="1" applyFill="1"/>
    <xf numFmtId="0" fontId="1" fillId="2" borderId="0" xfId="0" applyNumberFormat="1" applyFont="1" applyFill="1" applyBorder="1"/>
    <xf numFmtId="0" fontId="3" fillId="2" borderId="4" xfId="0" applyNumberFormat="1" applyFont="1" applyBorder="1" applyAlignment="1">
      <alignment horizontal="left" vertical="center"/>
    </xf>
    <xf numFmtId="0" fontId="3" fillId="2" borderId="7" xfId="0" applyNumberFormat="1" applyFont="1" applyBorder="1" applyAlignment="1">
      <alignment horizontal="left" vertical="center"/>
    </xf>
    <xf numFmtId="0" fontId="0" fillId="2" borderId="7" xfId="0" applyNumberFormat="1" applyFill="1" applyBorder="1" applyAlignment="1">
      <alignment horizontal="left" vertical="center"/>
    </xf>
    <xf numFmtId="3" fontId="7" fillId="2" borderId="43" xfId="0" applyNumberFormat="1" applyFont="1" applyBorder="1" applyAlignment="1">
      <alignment horizontal="center" vertical="center"/>
    </xf>
    <xf numFmtId="3" fontId="21" fillId="2" borderId="42" xfId="0" applyNumberFormat="1" applyFont="1" applyBorder="1" applyAlignment="1">
      <alignment horizontal="center" vertical="center"/>
    </xf>
    <xf numFmtId="37" fontId="3" fillId="2" borderId="0" xfId="0" applyNumberFormat="1" applyFont="1" applyAlignment="1">
      <alignment horizontal="left" vertical="center"/>
    </xf>
    <xf numFmtId="37" fontId="3" fillId="2" borderId="1" xfId="0" applyNumberFormat="1" applyFont="1" applyBorder="1" applyAlignment="1">
      <alignment horizontal="left" vertical="center"/>
    </xf>
    <xf numFmtId="3" fontId="7" fillId="6" borderId="20" xfId="0" applyNumberFormat="1" applyFont="1" applyFill="1" applyBorder="1" applyAlignment="1">
      <alignment horizontal="center" vertical="center"/>
    </xf>
    <xf numFmtId="0" fontId="5" fillId="2" borderId="7" xfId="0" applyNumberFormat="1" applyFont="1" applyBorder="1" applyAlignment="1">
      <alignment horizontal="left" vertical="center"/>
    </xf>
    <xf numFmtId="169" fontId="10" fillId="2" borderId="46" xfId="2" applyNumberFormat="1" applyFont="1" applyFill="1" applyBorder="1" applyAlignment="1"/>
    <xf numFmtId="0" fontId="3" fillId="2" borderId="0" xfId="0" applyNumberFormat="1" applyFont="1" applyAlignment="1"/>
    <xf numFmtId="37" fontId="7" fillId="2" borderId="0" xfId="0" applyNumberFormat="1" applyFont="1" applyAlignment="1"/>
    <xf numFmtId="0" fontId="0" fillId="2" borderId="4" xfId="0" applyNumberFormat="1" applyBorder="1"/>
    <xf numFmtId="37" fontId="1" fillId="2" borderId="0" xfId="0" applyNumberFormat="1" applyFont="1" applyAlignment="1">
      <alignment horizontal="left"/>
    </xf>
    <xf numFmtId="37" fontId="1" fillId="2" borderId="0" xfId="0" applyNumberFormat="1" applyFont="1" applyAlignment="1">
      <alignment horizontal="right"/>
    </xf>
    <xf numFmtId="0" fontId="0" fillId="2" borderId="5" xfId="0" applyNumberFormat="1" applyFill="1" applyBorder="1"/>
    <xf numFmtId="0" fontId="0" fillId="2" borderId="6" xfId="0" applyNumberFormat="1" applyFill="1" applyBorder="1"/>
    <xf numFmtId="0" fontId="17" fillId="2" borderId="4" xfId="0" applyNumberFormat="1" applyFont="1" applyFill="1" applyBorder="1"/>
    <xf numFmtId="0" fontId="36" fillId="2" borderId="5" xfId="0" quotePrefix="1" applyNumberFormat="1" applyFont="1" applyFill="1" applyBorder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5" xfId="0" applyNumberFormat="1" applyFill="1" applyBorder="1" applyAlignment="1">
      <alignment horizontal="right"/>
    </xf>
    <xf numFmtId="0" fontId="35" fillId="2" borderId="47" xfId="0" quotePrefix="1" applyNumberFormat="1" applyFont="1" applyFill="1" applyBorder="1" applyAlignment="1">
      <alignment horizontal="left"/>
    </xf>
    <xf numFmtId="0" fontId="0" fillId="2" borderId="48" xfId="0" applyNumberFormat="1" applyFill="1" applyBorder="1"/>
    <xf numFmtId="0" fontId="0" fillId="2" borderId="47" xfId="0" applyNumberFormat="1" applyFill="1" applyBorder="1"/>
    <xf numFmtId="0" fontId="35" fillId="2" borderId="48" xfId="0" applyNumberFormat="1" applyFont="1" applyFill="1" applyBorder="1" applyAlignment="1">
      <alignment horizontal="right"/>
    </xf>
    <xf numFmtId="0" fontId="35" fillId="2" borderId="47" xfId="0" applyNumberFormat="1" applyFont="1" applyFill="1" applyBorder="1" applyAlignment="1">
      <alignment horizontal="center"/>
    </xf>
    <xf numFmtId="0" fontId="37" fillId="2" borderId="0" xfId="0" applyNumberFormat="1" applyFont="1" applyFill="1"/>
    <xf numFmtId="37" fontId="0" fillId="2" borderId="0" xfId="0" applyNumberFormat="1" applyFill="1" applyBorder="1"/>
    <xf numFmtId="0" fontId="35" fillId="2" borderId="0" xfId="0" applyNumberFormat="1" applyFont="1" applyFill="1"/>
    <xf numFmtId="0" fontId="35" fillId="2" borderId="0" xfId="0" applyNumberFormat="1" applyFont="1" applyFill="1" applyAlignment="1">
      <alignment horizontal="right"/>
    </xf>
    <xf numFmtId="37" fontId="35" fillId="2" borderId="0" xfId="0" applyNumberFormat="1" applyFont="1" applyFill="1"/>
    <xf numFmtId="37" fontId="21" fillId="2" borderId="0" xfId="0" applyNumberFormat="1" applyFont="1" applyFill="1"/>
    <xf numFmtId="0" fontId="0" fillId="2" borderId="0" xfId="0" quotePrefix="1" applyNumberFormat="1" applyFill="1" applyAlignment="1">
      <alignment horizontal="left"/>
    </xf>
    <xf numFmtId="164" fontId="0" fillId="2" borderId="0" xfId="0" quotePrefix="1" applyNumberFormat="1" applyFill="1" applyAlignment="1">
      <alignment horizontal="right"/>
    </xf>
    <xf numFmtId="0" fontId="17" fillId="2" borderId="0" xfId="0" quotePrefix="1" applyNumberFormat="1" applyFont="1" applyFill="1" applyAlignment="1">
      <alignment horizontal="left"/>
    </xf>
    <xf numFmtId="0" fontId="38" fillId="2" borderId="0" xfId="0" applyNumberFormat="1" applyFont="1" applyFill="1"/>
    <xf numFmtId="0" fontId="35" fillId="4" borderId="0" xfId="0" applyNumberFormat="1" applyFont="1" applyFill="1"/>
    <xf numFmtId="0" fontId="21" fillId="4" borderId="0" xfId="0" applyNumberFormat="1" applyFont="1" applyFill="1"/>
    <xf numFmtId="37" fontId="35" fillId="4" borderId="0" xfId="0" applyNumberFormat="1" applyFont="1" applyFill="1"/>
    <xf numFmtId="0" fontId="19" fillId="4" borderId="0" xfId="0" applyNumberFormat="1" applyFont="1" applyFill="1"/>
    <xf numFmtId="0" fontId="39" fillId="4" borderId="0" xfId="0" applyNumberFormat="1" applyFont="1" applyFill="1"/>
    <xf numFmtId="37" fontId="19" fillId="4" borderId="0" xfId="0" applyNumberFormat="1" applyFont="1" applyFill="1"/>
    <xf numFmtId="0" fontId="10" fillId="7" borderId="0" xfId="0" applyNumberFormat="1" applyFont="1" applyFill="1" applyBorder="1"/>
    <xf numFmtId="170" fontId="11" fillId="2" borderId="25" xfId="0" applyNumberFormat="1" applyFont="1" applyBorder="1" applyAlignment="1">
      <alignment horizontal="center"/>
    </xf>
    <xf numFmtId="170" fontId="11" fillId="2" borderId="26" xfId="0" applyNumberFormat="1" applyFont="1" applyBorder="1" applyAlignment="1">
      <alignment horizontal="center"/>
    </xf>
    <xf numFmtId="170" fontId="11" fillId="2" borderId="25" xfId="0" applyNumberFormat="1" applyFont="1" applyBorder="1" applyAlignment="1">
      <alignment horizontal="center"/>
    </xf>
    <xf numFmtId="170" fontId="11" fillId="2" borderId="26" xfId="0" applyNumberFormat="1" applyFont="1" applyBorder="1" applyAlignment="1">
      <alignment horizontal="center"/>
    </xf>
    <xf numFmtId="37" fontId="3" fillId="2" borderId="0" xfId="0" applyNumberFormat="1" applyFont="1" applyBorder="1" applyAlignment="1">
      <alignment horizontal="left" vertical="center"/>
    </xf>
    <xf numFmtId="37" fontId="0" fillId="7" borderId="0" xfId="0" applyNumberFormat="1" applyFill="1"/>
    <xf numFmtId="3" fontId="21" fillId="2" borderId="49" xfId="1" applyNumberFormat="1" applyFont="1" applyFill="1" applyBorder="1" applyAlignment="1">
      <alignment horizontal="center" vertical="center"/>
    </xf>
    <xf numFmtId="3" fontId="7" fillId="2" borderId="49" xfId="0" applyNumberFormat="1" applyFont="1" applyBorder="1" applyAlignment="1">
      <alignment horizontal="center" vertical="center"/>
    </xf>
    <xf numFmtId="3" fontId="7" fillId="2" borderId="50" xfId="0" applyNumberFormat="1" applyFont="1" applyBorder="1" applyAlignment="1">
      <alignment horizontal="center" vertical="center"/>
    </xf>
    <xf numFmtId="3" fontId="21" fillId="2" borderId="49" xfId="0" applyNumberFormat="1" applyFont="1" applyBorder="1" applyAlignment="1">
      <alignment horizontal="center" vertical="center"/>
    </xf>
    <xf numFmtId="3" fontId="7" fillId="6" borderId="51" xfId="0" applyNumberFormat="1" applyFont="1" applyFill="1" applyBorder="1" applyAlignment="1">
      <alignment horizontal="center" vertical="center"/>
    </xf>
    <xf numFmtId="3" fontId="7" fillId="2" borderId="52" xfId="0" applyNumberFormat="1" applyFont="1" applyBorder="1" applyAlignment="1">
      <alignment horizontal="center" vertical="center"/>
    </xf>
    <xf numFmtId="170" fontId="11" fillId="2" borderId="25" xfId="0" applyNumberFormat="1" applyFont="1" applyBorder="1" applyAlignment="1">
      <alignment horizontal="center"/>
    </xf>
    <xf numFmtId="170" fontId="11" fillId="2" borderId="26" xfId="0" applyNumberFormat="1" applyFont="1" applyBorder="1" applyAlignment="1">
      <alignment horizontal="center"/>
    </xf>
    <xf numFmtId="172" fontId="11" fillId="2" borderId="0" xfId="0" applyNumberFormat="1" applyFont="1" applyAlignment="1">
      <alignment horizontal="right"/>
    </xf>
    <xf numFmtId="0" fontId="13" fillId="0" borderId="0" xfId="5" applyFont="1" applyBorder="1" applyAlignment="1" applyProtection="1">
      <alignment vertical="center"/>
      <protection locked="0"/>
    </xf>
    <xf numFmtId="172" fontId="11" fillId="0" borderId="0" xfId="5" applyNumberFormat="1" applyFont="1" applyBorder="1" applyAlignment="1" applyProtection="1">
      <alignment horizontal="right" vertical="center"/>
      <protection locked="0"/>
    </xf>
    <xf numFmtId="1" fontId="13" fillId="2" borderId="0" xfId="0" applyNumberFormat="1" applyFont="1" applyFill="1" applyBorder="1" applyAlignment="1">
      <alignment horizontal="right"/>
    </xf>
    <xf numFmtId="172" fontId="13" fillId="0" borderId="0" xfId="5" applyNumberFormat="1" applyFont="1" applyBorder="1" applyAlignment="1" applyProtection="1">
      <alignment horizontal="right" vertical="center"/>
      <protection locked="0"/>
    </xf>
    <xf numFmtId="0" fontId="11" fillId="2" borderId="2" xfId="0" applyNumberFormat="1" applyFont="1" applyBorder="1" applyAlignment="1">
      <alignment horizontal="left"/>
    </xf>
    <xf numFmtId="0" fontId="11" fillId="2" borderId="26" xfId="0" applyNumberFormat="1" applyFont="1" applyBorder="1" applyAlignment="1">
      <alignment horizontal="left"/>
    </xf>
    <xf numFmtId="170" fontId="11" fillId="2" borderId="25" xfId="0" applyNumberFormat="1" applyFont="1" applyBorder="1" applyAlignment="1">
      <alignment horizontal="center"/>
    </xf>
    <xf numFmtId="170" fontId="11" fillId="2" borderId="26" xfId="0" applyNumberFormat="1" applyFont="1" applyBorder="1" applyAlignment="1">
      <alignment horizontal="center"/>
    </xf>
    <xf numFmtId="0" fontId="11" fillId="2" borderId="0" xfId="0" applyNumberFormat="1" applyFont="1" applyBorder="1" applyAlignment="1">
      <alignment wrapText="1"/>
    </xf>
    <xf numFmtId="0" fontId="0" fillId="2" borderId="30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2" borderId="14" xfId="0" applyNumberFormat="1" applyFill="1" applyBorder="1" applyAlignment="1">
      <alignment wrapText="1"/>
    </xf>
    <xf numFmtId="2" fontId="11" fillId="2" borderId="25" xfId="0" applyNumberFormat="1" applyFont="1" applyBorder="1" applyAlignment="1">
      <alignment horizontal="center"/>
    </xf>
    <xf numFmtId="2" fontId="11" fillId="2" borderId="26" xfId="0" applyNumberFormat="1" applyFont="1" applyBorder="1" applyAlignment="1">
      <alignment horizontal="center"/>
    </xf>
    <xf numFmtId="170" fontId="11" fillId="2" borderId="25" xfId="0" applyNumberFormat="1" applyFont="1" applyBorder="1" applyAlignment="1">
      <alignment horizontal="center"/>
    </xf>
    <xf numFmtId="170" fontId="11" fillId="2" borderId="26" xfId="0" applyNumberFormat="1" applyFont="1" applyBorder="1" applyAlignment="1">
      <alignment horizontal="center"/>
    </xf>
    <xf numFmtId="169" fontId="11" fillId="0" borderId="25" xfId="2" applyNumberFormat="1" applyFont="1" applyFill="1" applyBorder="1" applyAlignment="1">
      <alignment horizontal="center"/>
    </xf>
    <xf numFmtId="169" fontId="11" fillId="0" borderId="26" xfId="2" applyNumberFormat="1" applyFont="1" applyFill="1" applyBorder="1" applyAlignment="1">
      <alignment horizontal="center"/>
    </xf>
    <xf numFmtId="168" fontId="11" fillId="2" borderId="27" xfId="1" applyNumberFormat="1" applyFont="1" applyFill="1" applyBorder="1" applyAlignment="1">
      <alignment horizontal="center"/>
    </xf>
    <xf numFmtId="168" fontId="11" fillId="2" borderId="29" xfId="1" applyNumberFormat="1" applyFont="1" applyFill="1" applyBorder="1" applyAlignment="1">
      <alignment horizontal="center"/>
    </xf>
    <xf numFmtId="168" fontId="11" fillId="2" borderId="3" xfId="1" applyNumberFormat="1" applyFont="1" applyFill="1" applyBorder="1" applyAlignment="1">
      <alignment horizontal="center"/>
    </xf>
    <xf numFmtId="168" fontId="11" fillId="2" borderId="14" xfId="1" applyNumberFormat="1" applyFont="1" applyFill="1" applyBorder="1" applyAlignment="1">
      <alignment horizontal="center"/>
    </xf>
    <xf numFmtId="14" fontId="11" fillId="2" borderId="2" xfId="0" applyNumberFormat="1" applyFont="1" applyBorder="1" applyAlignment="1">
      <alignment horizontal="center"/>
    </xf>
    <xf numFmtId="14" fontId="11" fillId="2" borderId="0" xfId="0" applyNumberFormat="1" applyFont="1" applyBorder="1" applyAlignment="1">
      <alignment horizontal="center"/>
    </xf>
    <xf numFmtId="0" fontId="11" fillId="2" borderId="0" xfId="0" applyNumberFormat="1" applyFont="1" applyBorder="1" applyAlignment="1">
      <alignment horizontal="center"/>
    </xf>
    <xf numFmtId="0" fontId="16" fillId="2" borderId="4" xfId="0" applyNumberFormat="1" applyFont="1" applyBorder="1" applyAlignment="1"/>
    <xf numFmtId="0" fontId="16" fillId="2" borderId="4" xfId="0" applyNumberFormat="1" applyFont="1" applyFill="1" applyBorder="1" applyAlignment="1"/>
    <xf numFmtId="37" fontId="31" fillId="2" borderId="4" xfId="0" applyNumberFormat="1" applyFont="1" applyBorder="1" applyAlignment="1">
      <alignment horizontal="left"/>
    </xf>
    <xf numFmtId="37" fontId="31" fillId="2" borderId="31" xfId="0" applyNumberFormat="1" applyFont="1" applyBorder="1" applyAlignment="1">
      <alignment horizontal="left"/>
    </xf>
    <xf numFmtId="168" fontId="6" fillId="2" borderId="34" xfId="1" applyNumberFormat="1" applyFont="1" applyFill="1" applyBorder="1" applyAlignment="1">
      <alignment horizontal="center" vertical="center"/>
    </xf>
    <xf numFmtId="168" fontId="6" fillId="2" borderId="35" xfId="1" applyNumberFormat="1" applyFont="1" applyFill="1" applyBorder="1" applyAlignment="1">
      <alignment horizontal="center" vertical="center"/>
    </xf>
    <xf numFmtId="168" fontId="6" fillId="2" borderId="36" xfId="1" applyNumberFormat="1" applyFont="1" applyFill="1" applyBorder="1" applyAlignment="1">
      <alignment horizontal="center" vertical="center"/>
    </xf>
    <xf numFmtId="0" fontId="13" fillId="6" borderId="28" xfId="0" applyNumberFormat="1" applyFont="1" applyFill="1" applyBorder="1" applyAlignment="1"/>
    <xf numFmtId="0" fontId="0" fillId="2" borderId="29" xfId="0" applyNumberFormat="1" applyFill="1" applyBorder="1" applyAlignment="1"/>
    <xf numFmtId="0" fontId="0" fillId="2" borderId="4" xfId="0" applyNumberFormat="1" applyFill="1" applyBorder="1" applyAlignment="1"/>
    <xf numFmtId="0" fontId="0" fillId="2" borderId="31" xfId="0" applyNumberFormat="1" applyFill="1" applyBorder="1" applyAlignment="1"/>
    <xf numFmtId="37" fontId="3" fillId="2" borderId="0" xfId="0" applyNumberFormat="1" applyFont="1" applyAlignment="1">
      <alignment horizontal="center" vertical="top"/>
    </xf>
    <xf numFmtId="37" fontId="15" fillId="2" borderId="0" xfId="0" quotePrefix="1" applyNumberFormat="1" applyFont="1" applyAlignment="1">
      <alignment horizontal="center" vertical="top"/>
    </xf>
    <xf numFmtId="0" fontId="11" fillId="2" borderId="28" xfId="0" applyNumberFormat="1" applyFont="1" applyBorder="1" applyAlignment="1">
      <alignment wrapText="1"/>
    </xf>
    <xf numFmtId="0" fontId="0" fillId="2" borderId="29" xfId="0" applyNumberFormat="1" applyFill="1" applyBorder="1" applyAlignment="1">
      <alignment wrapText="1"/>
    </xf>
    <xf numFmtId="0" fontId="0" fillId="2" borderId="4" xfId="0" applyNumberFormat="1" applyFill="1" applyBorder="1" applyAlignment="1">
      <alignment wrapText="1"/>
    </xf>
    <xf numFmtId="0" fontId="0" fillId="2" borderId="31" xfId="0" applyNumberFormat="1" applyFill="1" applyBorder="1" applyAlignment="1">
      <alignment wrapText="1"/>
    </xf>
    <xf numFmtId="0" fontId="11" fillId="0" borderId="0" xfId="0" applyNumberFormat="1" applyFont="1" applyFill="1" applyBorder="1" applyAlignment="1">
      <alignment wrapText="1"/>
    </xf>
    <xf numFmtId="0" fontId="0" fillId="0" borderId="30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4" xfId="0" applyNumberFormat="1" applyFill="1" applyBorder="1" applyAlignment="1">
      <alignment wrapText="1"/>
    </xf>
    <xf numFmtId="0" fontId="3" fillId="2" borderId="32" xfId="0" applyNumberFormat="1" applyFont="1" applyBorder="1" applyAlignment="1">
      <alignment horizontal="center" wrapText="1"/>
    </xf>
    <xf numFmtId="0" fontId="0" fillId="2" borderId="32" xfId="0" applyNumberFormat="1" applyFill="1" applyBorder="1" applyAlignment="1">
      <alignment horizontal="center" wrapText="1"/>
    </xf>
    <xf numFmtId="0" fontId="0" fillId="2" borderId="26" xfId="0" applyNumberFormat="1" applyFill="1" applyBorder="1" applyAlignment="1">
      <alignment horizontal="center" wrapText="1"/>
    </xf>
    <xf numFmtId="37" fontId="28" fillId="2" borderId="0" xfId="0" applyNumberFormat="1" applyFont="1" applyAlignment="1">
      <alignment horizontal="center"/>
    </xf>
    <xf numFmtId="37" fontId="28" fillId="2" borderId="30" xfId="0" applyNumberFormat="1" applyFont="1" applyBorder="1" applyAlignment="1">
      <alignment horizontal="center"/>
    </xf>
    <xf numFmtId="0" fontId="16" fillId="2" borderId="32" xfId="0" applyNumberFormat="1" applyFont="1" applyFill="1" applyBorder="1" applyAlignment="1">
      <alignment horizontal="center" wrapText="1"/>
    </xf>
    <xf numFmtId="0" fontId="16" fillId="2" borderId="26" xfId="0" applyNumberFormat="1" applyFont="1" applyFill="1" applyBorder="1" applyAlignment="1">
      <alignment horizontal="center" wrapText="1"/>
    </xf>
    <xf numFmtId="0" fontId="16" fillId="2" borderId="20" xfId="0" applyNumberFormat="1" applyFont="1" applyBorder="1" applyAlignment="1">
      <alignment horizontal="center" wrapText="1"/>
    </xf>
    <xf numFmtId="0" fontId="16" fillId="2" borderId="33" xfId="0" applyNumberFormat="1" applyFont="1" applyFill="1" applyBorder="1" applyAlignment="1">
      <alignment horizontal="center" wrapText="1"/>
    </xf>
    <xf numFmtId="0" fontId="16" fillId="2" borderId="2" xfId="0" applyNumberFormat="1" applyFont="1" applyFill="1" applyBorder="1" applyAlignment="1">
      <alignment horizontal="center" wrapText="1"/>
    </xf>
    <xf numFmtId="0" fontId="16" fillId="2" borderId="30" xfId="0" applyNumberFormat="1" applyFont="1" applyFill="1" applyBorder="1" applyAlignment="1">
      <alignment horizontal="center" wrapText="1"/>
    </xf>
    <xf numFmtId="0" fontId="16" fillId="2" borderId="3" xfId="0" applyNumberFormat="1" applyFont="1" applyFill="1" applyBorder="1" applyAlignment="1">
      <alignment horizontal="center" wrapText="1"/>
    </xf>
    <xf numFmtId="0" fontId="16" fillId="2" borderId="14" xfId="0" applyNumberFormat="1" applyFont="1" applyFill="1" applyBorder="1" applyAlignment="1">
      <alignment horizontal="center" wrapText="1"/>
    </xf>
    <xf numFmtId="0" fontId="15" fillId="2" borderId="32" xfId="0" applyNumberFormat="1" applyFont="1" applyBorder="1" applyAlignment="1">
      <alignment horizontal="center" wrapText="1"/>
    </xf>
    <xf numFmtId="0" fontId="28" fillId="2" borderId="0" xfId="0" applyNumberFormat="1" applyFont="1" applyAlignment="1">
      <alignment horizontal="center"/>
    </xf>
    <xf numFmtId="0" fontId="28" fillId="2" borderId="30" xfId="0" applyNumberFormat="1" applyFont="1" applyBorder="1" applyAlignment="1">
      <alignment horizontal="center"/>
    </xf>
    <xf numFmtId="168" fontId="11" fillId="2" borderId="2" xfId="1" applyNumberFormat="1" applyFont="1" applyFill="1" applyBorder="1" applyAlignment="1">
      <alignment horizontal="center"/>
    </xf>
    <xf numFmtId="168" fontId="11" fillId="2" borderId="28" xfId="1" applyNumberFormat="1" applyFont="1" applyFill="1" applyBorder="1" applyAlignment="1">
      <alignment horizontal="center"/>
    </xf>
    <xf numFmtId="168" fontId="11" fillId="2" borderId="1" xfId="1" applyNumberFormat="1" applyFont="1" applyFill="1" applyBorder="1" applyAlignment="1">
      <alignment horizontal="center"/>
    </xf>
    <xf numFmtId="168" fontId="11" fillId="2" borderId="27" xfId="1" applyNumberFormat="1" applyFont="1" applyFill="1" applyBorder="1" applyAlignment="1">
      <alignment horizontal="center" wrapText="1"/>
    </xf>
    <xf numFmtId="0" fontId="13" fillId="2" borderId="28" xfId="0" applyNumberFormat="1" applyFont="1" applyFill="1" applyBorder="1" applyAlignment="1">
      <alignment horizontal="center" wrapText="1"/>
    </xf>
    <xf numFmtId="0" fontId="13" fillId="2" borderId="29" xfId="0" applyNumberFormat="1" applyFont="1" applyFill="1" applyBorder="1" applyAlignment="1">
      <alignment horizontal="center" wrapText="1"/>
    </xf>
    <xf numFmtId="0" fontId="13" fillId="2" borderId="3" xfId="0" applyNumberFormat="1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wrapText="1"/>
    </xf>
    <xf numFmtId="0" fontId="13" fillId="2" borderId="14" xfId="0" applyNumberFormat="1" applyFont="1" applyFill="1" applyBorder="1" applyAlignment="1">
      <alignment horizontal="center" wrapText="1"/>
    </xf>
    <xf numFmtId="168" fontId="11" fillId="2" borderId="0" xfId="1" applyNumberFormat="1" applyFont="1" applyFill="1" applyBorder="1" applyAlignment="1">
      <alignment horizontal="center"/>
    </xf>
    <xf numFmtId="168" fontId="11" fillId="2" borderId="30" xfId="1" applyNumberFormat="1" applyFont="1" applyFill="1" applyBorder="1" applyAlignment="1">
      <alignment horizontal="center"/>
    </xf>
    <xf numFmtId="165" fontId="21" fillId="2" borderId="0" xfId="2" applyFont="1" applyFill="1" applyAlignment="1">
      <alignment wrapText="1"/>
    </xf>
    <xf numFmtId="37" fontId="5" fillId="2" borderId="7" xfId="0" applyNumberFormat="1" applyFont="1" applyBorder="1" applyAlignment="1">
      <alignment horizontal="left" vertical="center"/>
    </xf>
    <xf numFmtId="37" fontId="5" fillId="2" borderId="45" xfId="0" applyNumberFormat="1" applyFont="1" applyBorder="1" applyAlignment="1">
      <alignment horizontal="left" vertical="center"/>
    </xf>
    <xf numFmtId="3" fontId="7" fillId="2" borderId="37" xfId="0" applyNumberFormat="1" applyFont="1" applyBorder="1" applyAlignment="1">
      <alignment horizontal="center" vertical="center" wrapText="1"/>
    </xf>
    <xf numFmtId="0" fontId="21" fillId="2" borderId="44" xfId="0" applyNumberFormat="1" applyFont="1" applyFill="1" applyBorder="1" applyAlignment="1">
      <alignment horizontal="center" vertical="center" wrapText="1"/>
    </xf>
    <xf numFmtId="0" fontId="21" fillId="2" borderId="38" xfId="0" applyNumberFormat="1" applyFont="1" applyFill="1" applyBorder="1" applyAlignment="1">
      <alignment horizontal="center" vertical="center" wrapText="1"/>
    </xf>
    <xf numFmtId="37" fontId="32" fillId="2" borderId="4" xfId="0" applyNumberFormat="1" applyFont="1" applyBorder="1" applyAlignment="1">
      <alignment horizontal="left" vertical="center" wrapText="1"/>
    </xf>
    <xf numFmtId="37" fontId="3" fillId="2" borderId="4" xfId="0" applyNumberFormat="1" applyFont="1" applyBorder="1" applyAlignment="1">
      <alignment horizontal="left" vertical="center" wrapText="1"/>
    </xf>
    <xf numFmtId="37" fontId="3" fillId="2" borderId="31" xfId="0" applyNumberFormat="1" applyFont="1" applyBorder="1" applyAlignment="1">
      <alignment horizontal="left" vertical="center" wrapText="1"/>
    </xf>
    <xf numFmtId="0" fontId="3" fillId="2" borderId="21" xfId="0" applyNumberFormat="1" applyFont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4" xfId="0" applyNumberFormat="1" applyFill="1" applyBorder="1" applyAlignment="1">
      <alignment horizontal="left" vertical="center" wrapText="1"/>
    </xf>
    <xf numFmtId="37" fontId="3" fillId="2" borderId="7" xfId="0" applyNumberFormat="1" applyFont="1" applyBorder="1" applyAlignment="1">
      <alignment horizontal="left" vertical="center"/>
    </xf>
    <xf numFmtId="37" fontId="3" fillId="2" borderId="41" xfId="0" applyNumberFormat="1" applyFont="1" applyBorder="1" applyAlignment="1">
      <alignment horizontal="left" vertical="center"/>
    </xf>
    <xf numFmtId="37" fontId="3" fillId="2" borderId="7" xfId="0" applyNumberFormat="1" applyFont="1" applyBorder="1" applyAlignment="1">
      <alignment horizontal="left" vertical="center" wrapText="1"/>
    </xf>
    <xf numFmtId="37" fontId="3" fillId="2" borderId="4" xfId="0" applyNumberFormat="1" applyFont="1" applyBorder="1" applyAlignment="1">
      <alignment horizontal="left" vertical="top"/>
    </xf>
    <xf numFmtId="37" fontId="3" fillId="2" borderId="4" xfId="0" quotePrefix="1" applyNumberFormat="1" applyFont="1" applyBorder="1" applyAlignment="1">
      <alignment horizontal="left" vertical="top"/>
    </xf>
    <xf numFmtId="37" fontId="8" fillId="2" borderId="21" xfId="0" applyNumberFormat="1" applyFont="1" applyBorder="1" applyAlignment="1">
      <alignment horizontal="center"/>
    </xf>
    <xf numFmtId="0" fontId="8" fillId="2" borderId="4" xfId="0" applyNumberFormat="1" applyFont="1" applyBorder="1" applyAlignment="1">
      <alignment horizontal="center" vertical="top"/>
    </xf>
    <xf numFmtId="0" fontId="3" fillId="2" borderId="0" xfId="0" applyNumberFormat="1" applyFont="1" applyBorder="1" applyAlignment="1">
      <alignment horizontal="center" vertical="center" wrapText="1"/>
    </xf>
    <xf numFmtId="0" fontId="3" fillId="2" borderId="30" xfId="0" applyNumberFormat="1" applyFont="1" applyBorder="1" applyAlignment="1">
      <alignment horizontal="center" vertical="center" wrapText="1"/>
    </xf>
    <xf numFmtId="0" fontId="3" fillId="2" borderId="1" xfId="0" applyNumberFormat="1" applyFont="1" applyBorder="1" applyAlignment="1">
      <alignment horizontal="center" vertical="center" wrapText="1"/>
    </xf>
    <xf numFmtId="0" fontId="3" fillId="2" borderId="14" xfId="0" applyNumberFormat="1" applyFont="1" applyBorder="1" applyAlignment="1">
      <alignment horizontal="center" vertical="center" wrapText="1"/>
    </xf>
    <xf numFmtId="0" fontId="3" fillId="2" borderId="2" xfId="0" applyNumberFormat="1" applyFont="1" applyBorder="1" applyAlignment="1">
      <alignment horizontal="center" wrapText="1"/>
    </xf>
    <xf numFmtId="0" fontId="3" fillId="2" borderId="3" xfId="0" applyNumberFormat="1" applyFont="1" applyBorder="1" applyAlignment="1">
      <alignment horizontal="center" wrapText="1"/>
    </xf>
    <xf numFmtId="0" fontId="3" fillId="2" borderId="37" xfId="0" applyNumberFormat="1" applyFont="1" applyBorder="1" applyAlignment="1">
      <alignment horizontal="center" vertical="center" wrapText="1"/>
    </xf>
    <xf numFmtId="0" fontId="0" fillId="2" borderId="38" xfId="0" applyNumberFormat="1" applyFill="1" applyBorder="1" applyAlignment="1">
      <alignment horizontal="center" wrapText="1"/>
    </xf>
    <xf numFmtId="37" fontId="3" fillId="2" borderId="18" xfId="0" applyNumberFormat="1" applyFont="1" applyBorder="1" applyAlignment="1">
      <alignment horizontal="left" vertical="center" wrapText="1"/>
    </xf>
    <xf numFmtId="37" fontId="3" fillId="2" borderId="39" xfId="0" applyNumberFormat="1" applyFont="1" applyBorder="1" applyAlignment="1">
      <alignment horizontal="left" vertical="center" wrapText="1"/>
    </xf>
    <xf numFmtId="0" fontId="33" fillId="2" borderId="0" xfId="0" applyNumberFormat="1" applyFont="1" applyFill="1" applyAlignment="1">
      <alignment horizontal="center"/>
    </xf>
    <xf numFmtId="0" fontId="34" fillId="2" borderId="0" xfId="0" applyNumberFormat="1" applyFont="1" applyFill="1" applyAlignment="1">
      <alignment horizontal="center"/>
    </xf>
    <xf numFmtId="0" fontId="35" fillId="2" borderId="4" xfId="0" applyNumberFormat="1" applyFont="1" applyFill="1" applyBorder="1" applyAlignment="1">
      <alignment horizontal="left"/>
    </xf>
    <xf numFmtId="37" fontId="3" fillId="2" borderId="0" xfId="0" applyNumberFormat="1" applyFont="1" applyBorder="1" applyAlignment="1">
      <alignment horizontal="left" vertical="center"/>
    </xf>
  </cellXfs>
  <cellStyles count="6">
    <cellStyle name="Comma" xfId="1" builtinId="3"/>
    <cellStyle name="Currency" xfId="2" builtinId="4"/>
    <cellStyle name="Normal" xfId="0" builtinId="0"/>
    <cellStyle name="Normal - Style1" xfId="3"/>
    <cellStyle name="Normal_FIRSTBUD" xfId="5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11299" name="Line 2"/>
        <xdr:cNvSpPr>
          <a:spLocks noChangeShapeType="1"/>
        </xdr:cNvSpPr>
      </xdr:nvSpPr>
      <xdr:spPr bwMode="auto">
        <a:xfrm>
          <a:off x="4210050" y="454342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23</xdr:row>
      <xdr:rowOff>0</xdr:rowOff>
    </xdr:from>
    <xdr:to>
      <xdr:col>7</xdr:col>
      <xdr:colOff>85725</xdr:colOff>
      <xdr:row>23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10200" y="61531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29</xdr:row>
      <xdr:rowOff>161925</xdr:rowOff>
    </xdr:from>
    <xdr:to>
      <xdr:col>9</xdr:col>
      <xdr:colOff>428625</xdr:colOff>
      <xdr:row>29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248150" y="49053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7"/>
  <sheetViews>
    <sheetView showGridLines="0" tabSelected="1" showOutlineSymbols="0" topLeftCell="A4" zoomScale="90" zoomScaleNormal="90" workbookViewId="0">
      <selection activeCell="R58" sqref="R58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7" width="7.7109375" bestFit="1" customWidth="1"/>
    <col min="18" max="18" width="8.855468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93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42186</v>
      </c>
      <c r="M6" s="221"/>
      <c r="N6" s="88"/>
      <c r="O6" s="221">
        <f>L6+365</f>
        <v>42551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/>
      <c r="E14" s="237"/>
      <c r="F14" s="24"/>
      <c r="G14" s="210">
        <f>B15*12</f>
        <v>2.4000000000000004</v>
      </c>
      <c r="H14" s="95"/>
      <c r="I14" s="212"/>
      <c r="J14" s="214">
        <f>A15</f>
        <v>0</v>
      </c>
      <c r="K14" s="216">
        <f>J14*B15</f>
        <v>0</v>
      </c>
      <c r="L14" s="217"/>
      <c r="M14" s="263">
        <f>K14*C15</f>
        <v>0</v>
      </c>
      <c r="N14" s="264"/>
      <c r="O14" s="265"/>
      <c r="P14" s="216">
        <f>K14+M14</f>
        <v>0</v>
      </c>
    </row>
    <row r="15" spans="1:17" ht="14.45" customHeight="1">
      <c r="A15" s="66"/>
      <c r="B15" s="119">
        <v>0.2</v>
      </c>
      <c r="C15" s="72">
        <v>0.23200000000000001</v>
      </c>
      <c r="D15" s="238"/>
      <c r="E15" s="239"/>
      <c r="F15" s="25"/>
      <c r="G15" s="211"/>
      <c r="H15" s="96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0.60000000000000009</v>
      </c>
      <c r="H16" s="95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>
        <v>0.05</v>
      </c>
      <c r="C17" s="72">
        <v>0.23200000000000001</v>
      </c>
      <c r="D17" s="232"/>
      <c r="E17" s="233"/>
      <c r="F17" s="39"/>
      <c r="G17" s="211"/>
      <c r="H17" s="96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02"/>
      <c r="G18" s="210">
        <f>B19*12</f>
        <v>2.4000000000000004</v>
      </c>
      <c r="H18" s="95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>
        <v>0.2</v>
      </c>
      <c r="C19" s="72">
        <v>0.23200000000000001</v>
      </c>
      <c r="D19" s="242"/>
      <c r="E19" s="243"/>
      <c r="F19" s="203"/>
      <c r="G19" s="211"/>
      <c r="H19" s="96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2.4000000000000004</v>
      </c>
      <c r="H20" s="122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>
        <v>0.2</v>
      </c>
      <c r="C21" s="72">
        <v>0.23200000000000001</v>
      </c>
      <c r="D21" s="208"/>
      <c r="E21" s="209"/>
      <c r="F21" s="39"/>
      <c r="G21" s="211"/>
      <c r="H21" s="123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6</v>
      </c>
      <c r="H22" s="95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>
        <v>0.5</v>
      </c>
      <c r="C23" s="72">
        <v>0.36399999999999999</v>
      </c>
      <c r="D23" s="208"/>
      <c r="E23" s="209"/>
      <c r="F23" s="39"/>
      <c r="G23" s="211"/>
      <c r="H23" s="96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4.8000000000000007</v>
      </c>
      <c r="H24" s="95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>
        <v>0.4</v>
      </c>
      <c r="C25" s="72">
        <v>7.5999999999999998E-2</v>
      </c>
      <c r="D25" s="208"/>
      <c r="E25" s="209"/>
      <c r="F25" s="25"/>
      <c r="G25" s="211"/>
      <c r="H25" s="96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3.5999999999999996</v>
      </c>
      <c r="H26" s="95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>
        <v>0.3</v>
      </c>
      <c r="C27" s="72">
        <v>0.36399999999999999</v>
      </c>
      <c r="D27" s="208"/>
      <c r="E27" s="209"/>
      <c r="F27" s="25"/>
      <c r="G27" s="211"/>
      <c r="H27" s="96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95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>
        <v>0</v>
      </c>
      <c r="C29" s="72">
        <v>0.23200000000000001</v>
      </c>
      <c r="D29" s="232"/>
      <c r="E29" s="233"/>
      <c r="F29" s="25"/>
      <c r="G29" s="211"/>
      <c r="H29" s="96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0</v>
      </c>
      <c r="L30" s="228"/>
      <c r="M30" s="227">
        <f>SUM(M14:O29)</f>
        <v>0</v>
      </c>
      <c r="N30" s="229"/>
      <c r="O30" s="228"/>
      <c r="P30" s="79">
        <f>SUM(P14:P29)</f>
        <v>0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f>SUM(D34:O36)</f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82"/>
      <c r="E38" s="101"/>
      <c r="F38" s="102"/>
      <c r="G38" s="101"/>
      <c r="H38" s="31"/>
      <c r="J38" s="197"/>
      <c r="M38" s="28"/>
      <c r="N38" s="28"/>
      <c r="O38" s="28"/>
      <c r="P38" s="21"/>
    </row>
    <row r="39" spans="1:20" ht="14.45" customHeight="1">
      <c r="A39" s="2"/>
      <c r="B39" s="2"/>
      <c r="C39" s="76"/>
      <c r="D39" s="198"/>
      <c r="E39" s="101"/>
      <c r="F39" s="124"/>
      <c r="G39" s="101"/>
      <c r="H39" s="31"/>
      <c r="I39" s="127"/>
      <c r="J39" s="199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98"/>
      <c r="E40" s="82"/>
      <c r="F40" s="103"/>
      <c r="G40" s="127"/>
      <c r="H40" s="28"/>
      <c r="I40" s="127"/>
      <c r="J40" s="199"/>
      <c r="M40" s="28"/>
      <c r="N40" s="28"/>
      <c r="O40" s="28"/>
      <c r="P40" s="21"/>
    </row>
    <row r="41" spans="1:20" ht="14.45" customHeight="1">
      <c r="D41" s="198"/>
      <c r="E41" s="124"/>
      <c r="F41" s="200"/>
      <c r="G41" s="127"/>
      <c r="H41" s="28"/>
      <c r="I41" s="127"/>
      <c r="J41" s="201"/>
      <c r="K41" s="28"/>
      <c r="L41" s="28"/>
      <c r="M41" s="28"/>
      <c r="N41" s="28"/>
      <c r="O41" s="28"/>
      <c r="P41" s="21"/>
      <c r="R41" s="6"/>
    </row>
    <row r="42" spans="1:20" ht="14.45" customHeight="1">
      <c r="D42" s="198"/>
      <c r="E42" s="124"/>
      <c r="F42" s="200"/>
      <c r="G42" s="127"/>
      <c r="H42" s="28"/>
      <c r="I42" s="127"/>
      <c r="J42" s="201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f>SUM(D38:O43)</f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/>
      <c r="E53" s="118"/>
      <c r="F53" s="121"/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D54" s="82"/>
      <c r="E54" s="80"/>
      <c r="F54" s="80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80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>
        <f>' SUB 1 YR 1'!P58+'SUB 2 YR 1'!P58</f>
        <v>52385.08</v>
      </c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52385.08</v>
      </c>
      <c r="R58" s="188"/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' SUB 1 YR 1'!P59+'SUB 2 YR 1'!P59</f>
        <v>27077.620600000002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79462.700600000011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I14:I15"/>
    <mergeCell ref="K24:L25"/>
    <mergeCell ref="M16:O17"/>
    <mergeCell ref="M18:O19"/>
    <mergeCell ref="I28:I29"/>
    <mergeCell ref="M14:O15"/>
    <mergeCell ref="J22:J23"/>
    <mergeCell ref="J24:J25"/>
    <mergeCell ref="K28:L29"/>
    <mergeCell ref="M28:O29"/>
    <mergeCell ref="P14:P15"/>
    <mergeCell ref="P26:P27"/>
    <mergeCell ref="P24:P25"/>
    <mergeCell ref="P16:P17"/>
    <mergeCell ref="K22:L23"/>
    <mergeCell ref="M22:O23"/>
    <mergeCell ref="M24:O25"/>
    <mergeCell ref="M26:O27"/>
    <mergeCell ref="K14:L15"/>
    <mergeCell ref="G26:G27"/>
    <mergeCell ref="I24:I25"/>
    <mergeCell ref="P28:P29"/>
    <mergeCell ref="P18:P19"/>
    <mergeCell ref="P22:P23"/>
    <mergeCell ref="I26:I27"/>
    <mergeCell ref="M20:O21"/>
    <mergeCell ref="P20:P21"/>
    <mergeCell ref="D2:J2"/>
    <mergeCell ref="D14:E15"/>
    <mergeCell ref="D16:E17"/>
    <mergeCell ref="D18:E19"/>
    <mergeCell ref="J14:J15"/>
    <mergeCell ref="G11:G13"/>
    <mergeCell ref="H11:H13"/>
    <mergeCell ref="G14:G15"/>
    <mergeCell ref="D5:K5"/>
    <mergeCell ref="K16:L17"/>
    <mergeCell ref="J11:J13"/>
    <mergeCell ref="K11:L13"/>
    <mergeCell ref="G18:G19"/>
    <mergeCell ref="K18:L19"/>
    <mergeCell ref="I11:I13"/>
    <mergeCell ref="D6:K6"/>
    <mergeCell ref="D45:O45"/>
    <mergeCell ref="K30:L30"/>
    <mergeCell ref="M30:O30"/>
    <mergeCell ref="J28:J29"/>
    <mergeCell ref="D28:E29"/>
    <mergeCell ref="G28:G29"/>
    <mergeCell ref="L6:M6"/>
    <mergeCell ref="O6:P6"/>
    <mergeCell ref="D24:E25"/>
    <mergeCell ref="D10:P10"/>
    <mergeCell ref="D26:E27"/>
    <mergeCell ref="K26:L27"/>
    <mergeCell ref="G16:G17"/>
    <mergeCell ref="D22:E23"/>
    <mergeCell ref="J26:J27"/>
    <mergeCell ref="G24:G25"/>
    <mergeCell ref="G22:G23"/>
    <mergeCell ref="I16:I17"/>
    <mergeCell ref="I18:I19"/>
    <mergeCell ref="I22:I23"/>
    <mergeCell ref="J16:J17"/>
    <mergeCell ref="J18:J19"/>
    <mergeCell ref="D20:E21"/>
    <mergeCell ref="G20:G21"/>
    <mergeCell ref="I20:I21"/>
    <mergeCell ref="J20:J21"/>
    <mergeCell ref="K20:L21"/>
  </mergeCells>
  <phoneticPr fontId="0" type="noConversion"/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7"/>
  <sheetViews>
    <sheetView showGridLines="0" showOutlineSymbols="0" topLeftCell="A34" zoomScale="90" zoomScaleNormal="90" workbookViewId="0">
      <selection activeCell="D54" sqref="D54:J55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7" width="7.7109375" bestFit="1" customWidth="1"/>
    <col min="18" max="18" width="8.855468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102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43282</v>
      </c>
      <c r="M6" s="221"/>
      <c r="N6" s="88"/>
      <c r="O6" s="221">
        <f>L6+364</f>
        <v>43646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/>
      <c r="E14" s="237"/>
      <c r="F14" s="24" t="s">
        <v>44</v>
      </c>
      <c r="G14" s="210">
        <f>B15*12</f>
        <v>0</v>
      </c>
      <c r="H14" s="195"/>
      <c r="I14" s="212"/>
      <c r="J14" s="214">
        <f>A15</f>
        <v>0</v>
      </c>
      <c r="K14" s="216">
        <f>J14*B15</f>
        <v>0</v>
      </c>
      <c r="L14" s="217"/>
      <c r="M14" s="263">
        <f>K14*C15</f>
        <v>0</v>
      </c>
      <c r="N14" s="264"/>
      <c r="O14" s="265"/>
      <c r="P14" s="216">
        <f>K14+M14</f>
        <v>0</v>
      </c>
    </row>
    <row r="15" spans="1:17" ht="14.45" customHeight="1">
      <c r="A15" s="66"/>
      <c r="B15" s="119"/>
      <c r="C15" s="72"/>
      <c r="D15" s="238"/>
      <c r="E15" s="239"/>
      <c r="F15" s="25" t="s">
        <v>45</v>
      </c>
      <c r="G15" s="211"/>
      <c r="H15" s="196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195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 t="s">
        <v>94</v>
      </c>
      <c r="G17" s="211"/>
      <c r="H17" s="196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02"/>
      <c r="G18" s="210">
        <f>B19*12</f>
        <v>0</v>
      </c>
      <c r="H18" s="195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203" t="s">
        <v>94</v>
      </c>
      <c r="G19" s="211"/>
      <c r="H19" s="196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195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 t="s">
        <v>94</v>
      </c>
      <c r="G21" s="211"/>
      <c r="H21" s="196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 t="s">
        <v>97</v>
      </c>
      <c r="G22" s="210">
        <f>B23*12</f>
        <v>0</v>
      </c>
      <c r="H22" s="195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 t="s">
        <v>98</v>
      </c>
      <c r="G23" s="211"/>
      <c r="H23" s="196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 t="s">
        <v>95</v>
      </c>
      <c r="G24" s="210">
        <f>B25*12</f>
        <v>0</v>
      </c>
      <c r="H24" s="195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 t="s">
        <v>96</v>
      </c>
      <c r="G25" s="211"/>
      <c r="H25" s="196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 t="s">
        <v>95</v>
      </c>
      <c r="G26" s="210">
        <f>B27*12</f>
        <v>0</v>
      </c>
      <c r="H26" s="195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 t="s">
        <v>99</v>
      </c>
      <c r="G27" s="211"/>
      <c r="H27" s="196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195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 t="s">
        <v>94</v>
      </c>
      <c r="G29" s="211"/>
      <c r="H29" s="196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0</v>
      </c>
      <c r="L30" s="228"/>
      <c r="M30" s="227">
        <f>SUM(M14:O29)</f>
        <v>0</v>
      </c>
      <c r="N30" s="229"/>
      <c r="O30" s="228"/>
      <c r="P30" s="79">
        <f>SUM(P14:P29)</f>
        <v>0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f>SUM(D34:O36)</f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82"/>
      <c r="E38" s="101"/>
      <c r="F38" s="102"/>
      <c r="G38" s="101"/>
      <c r="H38" s="31"/>
      <c r="J38" s="197"/>
      <c r="M38" s="28"/>
      <c r="N38" s="28"/>
      <c r="O38" s="28"/>
      <c r="P38" s="21"/>
    </row>
    <row r="39" spans="1:20" ht="14.45" customHeight="1">
      <c r="A39" s="2"/>
      <c r="B39" s="2"/>
      <c r="C39" s="76"/>
      <c r="D39" s="198"/>
      <c r="E39" s="101"/>
      <c r="F39" s="124"/>
      <c r="G39" s="101"/>
      <c r="H39" s="31"/>
      <c r="I39" s="127"/>
      <c r="J39" s="199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98"/>
      <c r="E40" s="82"/>
      <c r="F40" s="103"/>
      <c r="G40" s="127"/>
      <c r="H40" s="28"/>
      <c r="I40" s="127"/>
      <c r="J40" s="199"/>
      <c r="M40" s="28"/>
      <c r="N40" s="28"/>
      <c r="O40" s="28"/>
      <c r="P40" s="21"/>
    </row>
    <row r="41" spans="1:20" ht="14.45" customHeight="1">
      <c r="D41" s="198"/>
      <c r="E41" s="124"/>
      <c r="F41" s="200"/>
      <c r="G41" s="127"/>
      <c r="H41" s="28"/>
      <c r="I41" s="127"/>
      <c r="J41" s="201"/>
      <c r="K41" s="28"/>
      <c r="L41" s="28"/>
      <c r="M41" s="28"/>
      <c r="N41" s="28"/>
      <c r="O41" s="28"/>
      <c r="P41" s="21"/>
      <c r="R41" s="6"/>
    </row>
    <row r="42" spans="1:20" ht="14.45" customHeight="1">
      <c r="D42" s="198"/>
      <c r="E42" s="124"/>
      <c r="F42" s="200"/>
      <c r="G42" s="127"/>
      <c r="H42" s="28"/>
      <c r="I42" s="127"/>
      <c r="J42" s="201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f>SUM(D38:O43)</f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/>
      <c r="E53" s="118"/>
      <c r="F53" s="121"/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D54" s="82"/>
      <c r="E54" s="80"/>
      <c r="F54" s="80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80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>
        <f>'SUB 1 YR 4'!P58+'SUB 2 YR 4'!P58</f>
        <v>52385.08</v>
      </c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52385.08</v>
      </c>
      <c r="R58" s="188">
        <f>299000-P58</f>
        <v>246614.91999999998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'SUB 1 YR 4'!P59+'SUB 2 YR 4'!P59</f>
        <v>27077.620600000002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79462.700600000011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7"/>
  <sheetViews>
    <sheetView showGridLines="0" showOutlineSymbols="0" zoomScale="90" zoomScaleNormal="90" workbookViewId="0">
      <selection activeCell="A14" sqref="A14:E15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8" width="7.71093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102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43282</v>
      </c>
      <c r="M6" s="221"/>
      <c r="N6" s="88"/>
      <c r="O6" s="221">
        <f>L6+364</f>
        <v>43646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 t="s">
        <v>107</v>
      </c>
      <c r="E14" s="237"/>
      <c r="F14" s="24"/>
      <c r="G14" s="210">
        <f>B15*12</f>
        <v>1.2000000000000002</v>
      </c>
      <c r="H14" s="185"/>
      <c r="I14" s="212"/>
      <c r="J14" s="214">
        <f>A15</f>
        <v>185100</v>
      </c>
      <c r="K14" s="216">
        <f>J14*B15</f>
        <v>18510</v>
      </c>
      <c r="L14" s="217"/>
      <c r="M14" s="263">
        <f>K14*C15</f>
        <v>4405.38</v>
      </c>
      <c r="N14" s="264"/>
      <c r="O14" s="265"/>
      <c r="P14" s="216">
        <f>K14+M14</f>
        <v>22915.38</v>
      </c>
    </row>
    <row r="15" spans="1:17" ht="14.45" customHeight="1">
      <c r="A15" s="66">
        <v>185100</v>
      </c>
      <c r="B15" s="119">
        <v>0.1</v>
      </c>
      <c r="C15" s="72">
        <v>0.23799999999999999</v>
      </c>
      <c r="D15" s="238"/>
      <c r="E15" s="239"/>
      <c r="F15" s="25" t="s">
        <v>94</v>
      </c>
      <c r="G15" s="211"/>
      <c r="H15" s="186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185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186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4"/>
      <c r="G18" s="210">
        <f>B19*12</f>
        <v>0</v>
      </c>
      <c r="H18" s="185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39"/>
      <c r="G19" s="211"/>
      <c r="H19" s="186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185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186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185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186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185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186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185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186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185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186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18510</v>
      </c>
      <c r="L30" s="228"/>
      <c r="M30" s="227">
        <f>SUM(M14:O29)</f>
        <v>4405.38</v>
      </c>
      <c r="N30" s="229"/>
      <c r="O30" s="228"/>
      <c r="P30" s="79">
        <f>SUM(P14:P29)</f>
        <v>22915.38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f>SUM(D34:O36)</f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100"/>
      <c r="E38" s="101"/>
      <c r="F38" s="102"/>
      <c r="G38" s="101"/>
      <c r="H38" s="31"/>
      <c r="J38" s="41"/>
      <c r="M38" s="28"/>
      <c r="N38" s="28"/>
      <c r="O38" s="28"/>
      <c r="P38" s="21"/>
    </row>
    <row r="39" spans="1:20" ht="14.45" customHeight="1">
      <c r="A39" s="2"/>
      <c r="B39" s="2"/>
      <c r="C39" s="76"/>
      <c r="D39" s="117"/>
      <c r="E39" s="117"/>
      <c r="F39" s="120"/>
      <c r="H39" s="28"/>
      <c r="J39" s="6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24"/>
      <c r="E40" s="102"/>
      <c r="F40" s="104"/>
      <c r="H40" s="28"/>
      <c r="J40" s="41"/>
      <c r="M40" s="28"/>
      <c r="N40" s="28"/>
      <c r="O40" s="28"/>
      <c r="P40" s="21"/>
    </row>
    <row r="41" spans="1:20" ht="14.45" customHeight="1">
      <c r="D41" s="124"/>
      <c r="E41" s="102"/>
      <c r="F41" s="104"/>
      <c r="H41" s="28"/>
      <c r="J41" s="28"/>
      <c r="K41" s="28"/>
      <c r="L41" s="28"/>
      <c r="M41" s="28"/>
      <c r="N41" s="28"/>
      <c r="O41" s="28"/>
      <c r="P41" s="21"/>
      <c r="R41" s="6"/>
    </row>
    <row r="42" spans="1:20" ht="14.45" customHeight="1">
      <c r="D42" s="82"/>
      <c r="E42" s="82"/>
      <c r="F42" s="103"/>
      <c r="H42" s="28"/>
      <c r="I42" s="28"/>
      <c r="J42" s="80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f>SUM(D38:O43)</f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/>
      <c r="E53" s="118"/>
      <c r="F53" s="121"/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F54" s="81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118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/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22915.38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P58*32%</f>
        <v>7332.9216000000006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30248.301600000003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7"/>
  <sheetViews>
    <sheetView showGridLines="0" showOutlineSymbols="0" topLeftCell="A22" zoomScale="90" zoomScaleNormal="90" workbookViewId="0">
      <selection activeCell="P44" sqref="P44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8" width="7.71093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102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43282</v>
      </c>
      <c r="M6" s="221"/>
      <c r="N6" s="88"/>
      <c r="O6" s="221">
        <f>L6+364</f>
        <v>43646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 t="s">
        <v>108</v>
      </c>
      <c r="E14" s="237"/>
      <c r="F14" s="24"/>
      <c r="G14" s="210">
        <f>B15*12</f>
        <v>1.2000000000000002</v>
      </c>
      <c r="H14" s="204"/>
      <c r="I14" s="212"/>
      <c r="J14" s="214">
        <f>A15</f>
        <v>181500</v>
      </c>
      <c r="K14" s="216">
        <f>J14*B15</f>
        <v>18150</v>
      </c>
      <c r="L14" s="217"/>
      <c r="M14" s="263">
        <f>K14*C15</f>
        <v>4319.7</v>
      </c>
      <c r="N14" s="264"/>
      <c r="O14" s="265"/>
      <c r="P14" s="216">
        <f>K14+M14</f>
        <v>22469.7</v>
      </c>
    </row>
    <row r="15" spans="1:17" ht="14.45" customHeight="1">
      <c r="A15" s="66">
        <v>181500</v>
      </c>
      <c r="B15" s="119">
        <v>0.1</v>
      </c>
      <c r="C15" s="72">
        <v>0.23799999999999999</v>
      </c>
      <c r="D15" s="238"/>
      <c r="E15" s="239"/>
      <c r="F15" s="25" t="s">
        <v>94</v>
      </c>
      <c r="G15" s="211"/>
      <c r="H15" s="205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204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205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4"/>
      <c r="G18" s="210">
        <f>B19*12</f>
        <v>0</v>
      </c>
      <c r="H18" s="204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39"/>
      <c r="G19" s="211"/>
      <c r="H19" s="205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204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205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204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205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204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205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204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205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204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205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18150</v>
      </c>
      <c r="L30" s="228"/>
      <c r="M30" s="227">
        <f>SUM(M14:O29)</f>
        <v>4319.7</v>
      </c>
      <c r="N30" s="229"/>
      <c r="O30" s="228"/>
      <c r="P30" s="79">
        <f>SUM(P14:P29)</f>
        <v>22469.7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100"/>
      <c r="E38" s="101"/>
      <c r="F38" s="102"/>
      <c r="G38" s="101"/>
      <c r="H38" s="31"/>
      <c r="J38" s="41"/>
      <c r="M38" s="28"/>
      <c r="N38" s="28"/>
      <c r="O38" s="28"/>
      <c r="P38" s="21"/>
    </row>
    <row r="39" spans="1:20" ht="14.45" customHeight="1">
      <c r="A39" s="2"/>
      <c r="B39" s="2"/>
      <c r="C39" s="76"/>
      <c r="D39" s="117"/>
      <c r="E39" s="117"/>
      <c r="F39" s="120"/>
      <c r="H39" s="28"/>
      <c r="J39" s="6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24"/>
      <c r="E40" s="102"/>
      <c r="F40" s="104"/>
      <c r="H40" s="28"/>
      <c r="J40" s="41"/>
      <c r="M40" s="28"/>
      <c r="N40" s="28"/>
      <c r="O40" s="28"/>
      <c r="P40" s="21"/>
    </row>
    <row r="41" spans="1:20" ht="14.45" customHeight="1">
      <c r="D41" s="124"/>
      <c r="E41" s="102"/>
      <c r="F41" s="104"/>
      <c r="H41" s="28"/>
      <c r="J41" s="28"/>
      <c r="K41" s="28"/>
      <c r="L41" s="28"/>
      <c r="M41" s="28"/>
      <c r="N41" s="28"/>
      <c r="O41" s="28"/>
      <c r="P41" s="21"/>
      <c r="R41" s="6"/>
    </row>
    <row r="42" spans="1:20" ht="14.45" customHeight="1">
      <c r="D42" s="82"/>
      <c r="E42" s="82"/>
      <c r="F42" s="103"/>
      <c r="H42" s="28"/>
      <c r="I42" s="28"/>
      <c r="J42" s="80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 t="s">
        <v>106</v>
      </c>
      <c r="E53" s="118"/>
      <c r="F53" s="121">
        <v>7000</v>
      </c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F54" s="81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118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7000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/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29469.7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P58*67%</f>
        <v>19744.699000000001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49214.399000000005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7"/>
  <sheetViews>
    <sheetView showGridLines="0" showOutlineSymbols="0" topLeftCell="A31" zoomScale="90" zoomScaleNormal="90" workbookViewId="0">
      <selection activeCell="D53" sqref="D53:J55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7" width="7.7109375" bestFit="1" customWidth="1"/>
    <col min="18" max="18" width="8.855468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103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43647</v>
      </c>
      <c r="M6" s="221"/>
      <c r="N6" s="88"/>
      <c r="O6" s="221">
        <f>L6+365</f>
        <v>44012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/>
      <c r="E14" s="237"/>
      <c r="F14" s="24"/>
      <c r="G14" s="210">
        <f>B15*12</f>
        <v>0</v>
      </c>
      <c r="H14" s="195"/>
      <c r="I14" s="212"/>
      <c r="J14" s="214">
        <f>A15</f>
        <v>0</v>
      </c>
      <c r="K14" s="216">
        <f>J14*B15</f>
        <v>0</v>
      </c>
      <c r="L14" s="217"/>
      <c r="M14" s="263">
        <f>K14*C15</f>
        <v>0</v>
      </c>
      <c r="N14" s="264"/>
      <c r="O14" s="265"/>
      <c r="P14" s="216">
        <f>K14+M14</f>
        <v>0</v>
      </c>
    </row>
    <row r="15" spans="1:17" ht="14.45" customHeight="1">
      <c r="A15" s="66"/>
      <c r="B15" s="119"/>
      <c r="C15" s="72"/>
      <c r="D15" s="238"/>
      <c r="E15" s="239"/>
      <c r="F15" s="25"/>
      <c r="G15" s="211"/>
      <c r="H15" s="196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195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196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02"/>
      <c r="G18" s="210">
        <f>B19*12</f>
        <v>0</v>
      </c>
      <c r="H18" s="195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203"/>
      <c r="G19" s="211"/>
      <c r="H19" s="196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195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196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195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196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195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196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195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196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195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196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0</v>
      </c>
      <c r="L30" s="228"/>
      <c r="M30" s="227">
        <f>SUM(M14:O29)</f>
        <v>0</v>
      </c>
      <c r="N30" s="229"/>
      <c r="O30" s="228"/>
      <c r="P30" s="79">
        <f>SUM(P14:P29)</f>
        <v>0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f>SUM(D34:O36)</f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82"/>
      <c r="E38" s="101"/>
      <c r="F38" s="102"/>
      <c r="G38" s="101"/>
      <c r="H38" s="31"/>
      <c r="J38" s="197"/>
      <c r="M38" s="28"/>
      <c r="N38" s="28"/>
      <c r="O38" s="28"/>
      <c r="P38" s="21"/>
    </row>
    <row r="39" spans="1:20" ht="14.45" customHeight="1">
      <c r="A39" s="2"/>
      <c r="B39" s="2"/>
      <c r="C39" s="76"/>
      <c r="D39" s="198"/>
      <c r="E39" s="101"/>
      <c r="F39" s="124"/>
      <c r="G39" s="101"/>
      <c r="H39" s="31"/>
      <c r="I39" s="127"/>
      <c r="J39" s="199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98"/>
      <c r="E40" s="82"/>
      <c r="F40" s="103"/>
      <c r="G40" s="127"/>
      <c r="H40" s="28"/>
      <c r="I40" s="127"/>
      <c r="J40" s="199"/>
      <c r="M40" s="28"/>
      <c r="N40" s="28"/>
      <c r="O40" s="28"/>
      <c r="P40" s="21"/>
    </row>
    <row r="41" spans="1:20" ht="14.45" customHeight="1">
      <c r="D41" s="198"/>
      <c r="E41" s="124"/>
      <c r="F41" s="200"/>
      <c r="G41" s="127"/>
      <c r="H41" s="28"/>
      <c r="I41" s="127"/>
      <c r="J41" s="201"/>
      <c r="K41" s="28"/>
      <c r="L41" s="28"/>
      <c r="M41" s="28"/>
      <c r="N41" s="28"/>
      <c r="O41" s="28"/>
      <c r="P41" s="21"/>
      <c r="R41" s="6"/>
    </row>
    <row r="42" spans="1:20" ht="14.45" customHeight="1">
      <c r="D42" s="198"/>
      <c r="E42" s="124"/>
      <c r="F42" s="200"/>
      <c r="G42" s="127"/>
      <c r="H42" s="28"/>
      <c r="I42" s="127"/>
      <c r="J42" s="201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f>SUM(D38:O43)</f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/>
      <c r="E53" s="118"/>
      <c r="F53" s="121"/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D54" s="82"/>
      <c r="E54" s="80"/>
      <c r="F54" s="80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80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>
        <f>'SUB 1 YR 5'!P58+'SUB 2 YR 5'!P58</f>
        <v>52385.08</v>
      </c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52385.08</v>
      </c>
      <c r="R58" s="188">
        <f>299000-P58</f>
        <v>246614.91999999998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'SUB 1 YR 5'!P59+'SUB 2 YR 5'!P59</f>
        <v>27077.620600000002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79462.700600000011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7"/>
  <sheetViews>
    <sheetView showGridLines="0" showOutlineSymbols="0" zoomScale="90" zoomScaleNormal="90" workbookViewId="0">
      <selection activeCell="A14" sqref="A14:E15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8" width="7.71093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103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43647</v>
      </c>
      <c r="M6" s="221"/>
      <c r="N6" s="88"/>
      <c r="O6" s="221">
        <f>L6+365</f>
        <v>44012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 t="s">
        <v>107</v>
      </c>
      <c r="E14" s="237"/>
      <c r="F14" s="24"/>
      <c r="G14" s="210">
        <f>B15*12</f>
        <v>1.2000000000000002</v>
      </c>
      <c r="H14" s="185"/>
      <c r="I14" s="212"/>
      <c r="J14" s="214">
        <f>A15</f>
        <v>185100</v>
      </c>
      <c r="K14" s="216">
        <f>J14*B15</f>
        <v>18510</v>
      </c>
      <c r="L14" s="217"/>
      <c r="M14" s="263">
        <f>K14*C15</f>
        <v>4405.38</v>
      </c>
      <c r="N14" s="264"/>
      <c r="O14" s="265"/>
      <c r="P14" s="216">
        <f>K14+M14</f>
        <v>22915.38</v>
      </c>
    </row>
    <row r="15" spans="1:17" ht="14.45" customHeight="1">
      <c r="A15" s="66">
        <v>185100</v>
      </c>
      <c r="B15" s="119">
        <v>0.1</v>
      </c>
      <c r="C15" s="72">
        <v>0.23799999999999999</v>
      </c>
      <c r="D15" s="238"/>
      <c r="E15" s="239"/>
      <c r="F15" s="25" t="s">
        <v>94</v>
      </c>
      <c r="G15" s="211"/>
      <c r="H15" s="186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185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186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4"/>
      <c r="G18" s="210">
        <f>B19*12</f>
        <v>0</v>
      </c>
      <c r="H18" s="185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39"/>
      <c r="G19" s="211"/>
      <c r="H19" s="186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185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186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185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186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185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186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185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186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185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186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18510</v>
      </c>
      <c r="L30" s="228"/>
      <c r="M30" s="227">
        <f>SUM(M14:O29)</f>
        <v>4405.38</v>
      </c>
      <c r="N30" s="229"/>
      <c r="O30" s="228"/>
      <c r="P30" s="79">
        <f>SUM(P14:P29)</f>
        <v>22915.38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f>SUM(D34:O36)</f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100"/>
      <c r="E38" s="101"/>
      <c r="F38" s="102"/>
      <c r="G38" s="101"/>
      <c r="H38" s="31"/>
      <c r="J38" s="41"/>
      <c r="M38" s="28"/>
      <c r="N38" s="28"/>
      <c r="O38" s="28"/>
      <c r="P38" s="21"/>
    </row>
    <row r="39" spans="1:20" ht="14.45" customHeight="1">
      <c r="A39" s="2"/>
      <c r="B39" s="2"/>
      <c r="C39" s="76"/>
      <c r="D39" s="117"/>
      <c r="E39" s="117"/>
      <c r="F39" s="120"/>
      <c r="H39" s="28"/>
      <c r="J39" s="6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24"/>
      <c r="E40" s="102"/>
      <c r="F40" s="104"/>
      <c r="H40" s="28"/>
      <c r="J40" s="41"/>
      <c r="M40" s="28"/>
      <c r="N40" s="28"/>
      <c r="O40" s="28"/>
      <c r="P40" s="21"/>
    </row>
    <row r="41" spans="1:20" ht="14.45" customHeight="1">
      <c r="D41" s="124"/>
      <c r="E41" s="102"/>
      <c r="F41" s="104"/>
      <c r="H41" s="28"/>
      <c r="J41" s="28"/>
      <c r="K41" s="28"/>
      <c r="L41" s="28"/>
      <c r="M41" s="28"/>
      <c r="N41" s="28"/>
      <c r="O41" s="28"/>
      <c r="P41" s="21"/>
      <c r="R41" s="6"/>
    </row>
    <row r="42" spans="1:20" ht="14.45" customHeight="1">
      <c r="D42" s="82"/>
      <c r="E42" s="82"/>
      <c r="F42" s="103"/>
      <c r="H42" s="28"/>
      <c r="I42" s="28"/>
      <c r="J42" s="80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f>SUM(D38:O43)</f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/>
      <c r="E53" s="118"/>
      <c r="F53" s="121"/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F54" s="81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118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/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22915.38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P58*32%</f>
        <v>7332.9216000000006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30248.301600000003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7"/>
  <sheetViews>
    <sheetView showGridLines="0" showOutlineSymbols="0" topLeftCell="A22" zoomScale="90" zoomScaleNormal="90" workbookViewId="0">
      <selection activeCell="P44" sqref="P44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8" width="7.71093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103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43647</v>
      </c>
      <c r="M6" s="221"/>
      <c r="N6" s="88"/>
      <c r="O6" s="221">
        <f>L6+365</f>
        <v>44012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 t="s">
        <v>108</v>
      </c>
      <c r="E14" s="237"/>
      <c r="F14" s="24"/>
      <c r="G14" s="210">
        <f>B15*12</f>
        <v>1.2000000000000002</v>
      </c>
      <c r="H14" s="204"/>
      <c r="I14" s="212"/>
      <c r="J14" s="214">
        <f>A15</f>
        <v>181500</v>
      </c>
      <c r="K14" s="216">
        <f>J14*B15</f>
        <v>18150</v>
      </c>
      <c r="L14" s="217"/>
      <c r="M14" s="263">
        <f>K14*C15</f>
        <v>4319.7</v>
      </c>
      <c r="N14" s="264"/>
      <c r="O14" s="265"/>
      <c r="P14" s="216">
        <f>K14+M14</f>
        <v>22469.7</v>
      </c>
    </row>
    <row r="15" spans="1:17" ht="14.45" customHeight="1">
      <c r="A15" s="66">
        <v>181500</v>
      </c>
      <c r="B15" s="119">
        <v>0.1</v>
      </c>
      <c r="C15" s="72">
        <v>0.23799999999999999</v>
      </c>
      <c r="D15" s="238"/>
      <c r="E15" s="239"/>
      <c r="F15" s="25" t="s">
        <v>94</v>
      </c>
      <c r="G15" s="211"/>
      <c r="H15" s="205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204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205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4"/>
      <c r="G18" s="210">
        <f>B19*12</f>
        <v>0</v>
      </c>
      <c r="H18" s="204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39"/>
      <c r="G19" s="211"/>
      <c r="H19" s="205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204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205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204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205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204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205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204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205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204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205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18150</v>
      </c>
      <c r="L30" s="228"/>
      <c r="M30" s="227">
        <f>SUM(M14:O29)</f>
        <v>4319.7</v>
      </c>
      <c r="N30" s="229"/>
      <c r="O30" s="228"/>
      <c r="P30" s="79">
        <f>SUM(P14:P29)</f>
        <v>22469.7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100"/>
      <c r="E38" s="101"/>
      <c r="F38" s="102"/>
      <c r="G38" s="101"/>
      <c r="H38" s="31"/>
      <c r="J38" s="41"/>
      <c r="M38" s="28"/>
      <c r="N38" s="28"/>
      <c r="O38" s="28"/>
      <c r="P38" s="21"/>
    </row>
    <row r="39" spans="1:20" ht="14.45" customHeight="1">
      <c r="A39" s="2"/>
      <c r="B39" s="2"/>
      <c r="C39" s="76"/>
      <c r="D39" s="117"/>
      <c r="E39" s="117"/>
      <c r="F39" s="120"/>
      <c r="H39" s="28"/>
      <c r="J39" s="6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24"/>
      <c r="E40" s="102"/>
      <c r="F40" s="104"/>
      <c r="H40" s="28"/>
      <c r="J40" s="41"/>
      <c r="M40" s="28"/>
      <c r="N40" s="28"/>
      <c r="O40" s="28"/>
      <c r="P40" s="21"/>
    </row>
    <row r="41" spans="1:20" ht="14.45" customHeight="1">
      <c r="D41" s="124"/>
      <c r="E41" s="102"/>
      <c r="F41" s="104"/>
      <c r="H41" s="28"/>
      <c r="J41" s="28"/>
      <c r="K41" s="28"/>
      <c r="L41" s="28"/>
      <c r="M41" s="28"/>
      <c r="N41" s="28"/>
      <c r="O41" s="28"/>
      <c r="P41" s="21"/>
      <c r="R41" s="6"/>
    </row>
    <row r="42" spans="1:20" ht="14.45" customHeight="1">
      <c r="D42" s="82"/>
      <c r="E42" s="82"/>
      <c r="F42" s="103"/>
      <c r="H42" s="28"/>
      <c r="I42" s="28"/>
      <c r="J42" s="80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 t="s">
        <v>106</v>
      </c>
      <c r="E53" s="118"/>
      <c r="F53" s="121">
        <v>7000</v>
      </c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F54" s="81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118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7000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/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29469.7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P58*67%</f>
        <v>19744.699000000001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49214.399000000005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5" zoomScaleNormal="100" workbookViewId="0">
      <selection activeCell="G28" sqref="G28"/>
    </sheetView>
  </sheetViews>
  <sheetFormatPr defaultColWidth="7.42578125" defaultRowHeight="12.75"/>
  <cols>
    <col min="1" max="1" width="4.85546875" customWidth="1"/>
    <col min="2" max="2" width="12.7109375" customWidth="1"/>
    <col min="3" max="3" width="5.28515625" customWidth="1"/>
    <col min="4" max="4" width="8.7109375" customWidth="1"/>
    <col min="5" max="5" width="15.42578125" customWidth="1"/>
    <col min="6" max="6" width="17.42578125" customWidth="1"/>
    <col min="7" max="7" width="16.7109375" customWidth="1"/>
    <col min="8" max="8" width="17" customWidth="1"/>
    <col min="9" max="9" width="17.140625" customWidth="1"/>
    <col min="10" max="10" width="4" customWidth="1"/>
    <col min="11" max="11" width="14.5703125" customWidth="1"/>
  </cols>
  <sheetData>
    <row r="1" spans="1:11" ht="14.1" customHeight="1">
      <c r="A1" s="131"/>
      <c r="B1" s="132"/>
      <c r="C1" s="132"/>
      <c r="D1" s="132"/>
      <c r="E1" s="132"/>
      <c r="F1" s="132"/>
      <c r="G1" s="132"/>
      <c r="H1" s="132"/>
      <c r="I1" s="133"/>
    </row>
    <row r="2" spans="1:11" ht="21" customHeight="1">
      <c r="A2" s="131"/>
      <c r="C2" s="286" t="s">
        <v>66</v>
      </c>
      <c r="D2" s="287"/>
      <c r="E2" s="287"/>
      <c r="F2" s="287"/>
      <c r="G2" s="287"/>
      <c r="H2" s="287"/>
      <c r="I2" s="287"/>
    </row>
    <row r="3" spans="1:11" ht="22.5" customHeight="1">
      <c r="A3" s="131"/>
      <c r="B3" s="288" t="s">
        <v>47</v>
      </c>
      <c r="C3" s="288"/>
      <c r="D3" s="288"/>
      <c r="E3" s="288"/>
      <c r="F3" s="288"/>
      <c r="G3" s="288"/>
      <c r="H3" s="288"/>
      <c r="I3" s="288"/>
    </row>
    <row r="4" spans="1:11" ht="22.5" customHeight="1">
      <c r="A4" s="131"/>
      <c r="B4" s="289" t="s">
        <v>48</v>
      </c>
      <c r="C4" s="289"/>
      <c r="D4" s="289"/>
      <c r="E4" s="289"/>
      <c r="F4" s="289"/>
      <c r="G4" s="289"/>
      <c r="H4" s="289"/>
      <c r="I4" s="289"/>
    </row>
    <row r="5" spans="1:11" ht="18.75" customHeight="1">
      <c r="A5" s="131"/>
      <c r="B5" s="290" t="s">
        <v>49</v>
      </c>
      <c r="C5" s="290"/>
      <c r="D5" s="291"/>
      <c r="E5" s="294" t="s">
        <v>50</v>
      </c>
      <c r="F5" s="296" t="s">
        <v>51</v>
      </c>
      <c r="G5" s="296" t="s">
        <v>52</v>
      </c>
      <c r="H5" s="296" t="s">
        <v>53</v>
      </c>
      <c r="I5" s="296" t="s">
        <v>54</v>
      </c>
      <c r="K5" s="134"/>
    </row>
    <row r="6" spans="1:11" ht="18.75" customHeight="1">
      <c r="A6" s="131"/>
      <c r="B6" s="292"/>
      <c r="C6" s="292"/>
      <c r="D6" s="293"/>
      <c r="E6" s="295"/>
      <c r="F6" s="297"/>
      <c r="G6" s="297"/>
      <c r="H6" s="297"/>
      <c r="I6" s="297"/>
    </row>
    <row r="7" spans="1:11" ht="38.25" customHeight="1">
      <c r="A7" s="131"/>
      <c r="B7" s="298" t="s">
        <v>55</v>
      </c>
      <c r="C7" s="298"/>
      <c r="D7" s="299"/>
      <c r="E7" s="135">
        <f>'YR 1'!$P30</f>
        <v>0</v>
      </c>
      <c r="F7" s="135">
        <f>'YR 2'!$P30</f>
        <v>0</v>
      </c>
      <c r="G7" s="135">
        <f>'YR 3'!$P30</f>
        <v>0</v>
      </c>
      <c r="H7" s="135">
        <f>'YR 4'!$P30</f>
        <v>0</v>
      </c>
      <c r="I7" s="189">
        <f>'YR 5'!$P30</f>
        <v>0</v>
      </c>
    </row>
    <row r="8" spans="1:11" ht="26.45" customHeight="1">
      <c r="A8" s="2"/>
      <c r="B8" s="283" t="s">
        <v>8</v>
      </c>
      <c r="C8" s="283"/>
      <c r="D8" s="284"/>
      <c r="E8" s="136">
        <f>'YR 1'!$P32</f>
        <v>0</v>
      </c>
      <c r="F8" s="136">
        <f>'YR 2'!$P32</f>
        <v>0</v>
      </c>
      <c r="G8" s="136">
        <f>'YR 3'!$P32</f>
        <v>0</v>
      </c>
      <c r="H8" s="136">
        <f>'YR 4'!$P32</f>
        <v>0</v>
      </c>
      <c r="I8" s="190">
        <f>'YR 5'!$P32</f>
        <v>0</v>
      </c>
      <c r="J8" s="137"/>
    </row>
    <row r="9" spans="1:11" ht="26.45" customHeight="1">
      <c r="A9" s="2"/>
      <c r="B9" s="283" t="s">
        <v>9</v>
      </c>
      <c r="C9" s="283"/>
      <c r="D9" s="284"/>
      <c r="E9" s="136">
        <f>'YR 1'!$P36</f>
        <v>0</v>
      </c>
      <c r="F9" s="136">
        <f>'YR 2'!$P36</f>
        <v>0</v>
      </c>
      <c r="G9" s="136">
        <f>'YR 3'!$P36</f>
        <v>0</v>
      </c>
      <c r="H9" s="136">
        <f>'YR 4'!$P36</f>
        <v>0</v>
      </c>
      <c r="I9" s="190">
        <f>'YR 5'!$P36</f>
        <v>0</v>
      </c>
      <c r="J9" s="137"/>
    </row>
    <row r="10" spans="1:11" ht="26.45" customHeight="1">
      <c r="A10" s="138"/>
      <c r="B10" s="283" t="s">
        <v>10</v>
      </c>
      <c r="C10" s="283"/>
      <c r="D10" s="284"/>
      <c r="E10" s="136">
        <f>'YR 1'!$P43</f>
        <v>0</v>
      </c>
      <c r="F10" s="136">
        <f>'YR 2'!$P43</f>
        <v>0</v>
      </c>
      <c r="G10" s="136">
        <f>'YR 3'!$P43</f>
        <v>0</v>
      </c>
      <c r="H10" s="136">
        <f>'YR 4'!$P43</f>
        <v>0</v>
      </c>
      <c r="I10" s="190">
        <f>'YR 5'!$P43</f>
        <v>0</v>
      </c>
      <c r="J10" s="137"/>
    </row>
    <row r="11" spans="1:11" ht="26.45" customHeight="1">
      <c r="A11" s="2"/>
      <c r="B11" s="283" t="s">
        <v>12</v>
      </c>
      <c r="C11" s="283"/>
      <c r="D11" s="284"/>
      <c r="E11" s="136">
        <f>'YR 1'!$P45</f>
        <v>0</v>
      </c>
      <c r="F11" s="136">
        <f>'YR 2'!$P45</f>
        <v>0</v>
      </c>
      <c r="G11" s="136">
        <f>'YR 3'!$P45</f>
        <v>0</v>
      </c>
      <c r="H11" s="136">
        <f>'YR 4'!$P45</f>
        <v>0</v>
      </c>
      <c r="I11" s="190">
        <f>'YR 5'!$P45</f>
        <v>0</v>
      </c>
      <c r="J11" s="137"/>
    </row>
    <row r="12" spans="1:11" ht="26.45" customHeight="1">
      <c r="A12" s="139"/>
      <c r="B12" s="140" t="s">
        <v>41</v>
      </c>
      <c r="C12" s="141"/>
      <c r="D12" s="142"/>
      <c r="E12" s="143">
        <f>'YR 1'!$P47</f>
        <v>0</v>
      </c>
      <c r="F12" s="143">
        <f>'YR 2'!$P47</f>
        <v>0</v>
      </c>
      <c r="G12" s="143">
        <f>'YR 3'!$P47</f>
        <v>0</v>
      </c>
      <c r="H12" s="143">
        <f>'YR 4'!$P47</f>
        <v>0</v>
      </c>
      <c r="I12" s="191">
        <f>'YR 5'!$P47</f>
        <v>0</v>
      </c>
      <c r="J12" s="137"/>
    </row>
    <row r="13" spans="1:11" ht="26.45" customHeight="1">
      <c r="A13" s="139"/>
      <c r="B13" s="140" t="s">
        <v>42</v>
      </c>
      <c r="C13" s="141"/>
      <c r="D13" s="142"/>
      <c r="E13" s="143">
        <f>'YR 1'!$P48</f>
        <v>0</v>
      </c>
      <c r="F13" s="143">
        <f>'YR 2'!$P48</f>
        <v>0</v>
      </c>
      <c r="G13" s="143">
        <f>'YR 3'!$P48</f>
        <v>0</v>
      </c>
      <c r="H13" s="143">
        <f>'YR 4'!$P48</f>
        <v>0</v>
      </c>
      <c r="I13" s="191">
        <f>'YR 5'!$P48</f>
        <v>0</v>
      </c>
      <c r="J13" s="137"/>
    </row>
    <row r="14" spans="1:11" ht="26.45" customHeight="1">
      <c r="A14" s="2"/>
      <c r="B14" s="285" t="s">
        <v>13</v>
      </c>
      <c r="C14" s="278"/>
      <c r="D14" s="279"/>
      <c r="E14" s="144">
        <f>'YR 1'!$P51</f>
        <v>0</v>
      </c>
      <c r="F14" s="144">
        <f>'YR 2'!$P51</f>
        <v>0</v>
      </c>
      <c r="G14" s="144">
        <f>'YR 3'!$P51</f>
        <v>0</v>
      </c>
      <c r="H14" s="144">
        <f>'YR 4'!$P51</f>
        <v>0</v>
      </c>
      <c r="I14" s="192">
        <f>'YR 5'!$P51</f>
        <v>0</v>
      </c>
      <c r="J14" s="137"/>
    </row>
    <row r="15" spans="1:11" ht="26.45" customHeight="1">
      <c r="A15" s="2"/>
      <c r="B15" s="283" t="s">
        <v>14</v>
      </c>
      <c r="C15" s="283"/>
      <c r="D15" s="284"/>
      <c r="E15" s="136">
        <f>'YR 1'!$P56</f>
        <v>0</v>
      </c>
      <c r="F15" s="136">
        <f>'YR 2'!$P56</f>
        <v>0</v>
      </c>
      <c r="G15" s="136">
        <f>'YR 3'!$P56</f>
        <v>0</v>
      </c>
      <c r="H15" s="136">
        <f>'YR 4'!$P56</f>
        <v>0</v>
      </c>
      <c r="I15" s="190">
        <f>'YR 5'!$P56</f>
        <v>0</v>
      </c>
      <c r="J15" s="137"/>
    </row>
    <row r="16" spans="1:11" ht="11.25" customHeight="1">
      <c r="B16" s="145" t="s">
        <v>56</v>
      </c>
      <c r="C16" s="145"/>
      <c r="D16" s="280"/>
      <c r="E16" s="274">
        <f>'YR 1'!$P57</f>
        <v>52385.08</v>
      </c>
      <c r="F16" s="274">
        <f>'YR 2'!$P57</f>
        <v>52385.08</v>
      </c>
      <c r="G16" s="274">
        <f>'YR 3'!$P57</f>
        <v>52385.08</v>
      </c>
      <c r="H16" s="274">
        <f>'YR 4'!$P57</f>
        <v>52385.08</v>
      </c>
      <c r="I16" s="274">
        <f>'YR 5'!$P57</f>
        <v>52385.08</v>
      </c>
      <c r="J16" s="137"/>
    </row>
    <row r="17" spans="1:11" ht="11.25" customHeight="1">
      <c r="B17" s="145" t="s">
        <v>57</v>
      </c>
      <c r="C17" s="145"/>
      <c r="D17" s="281"/>
      <c r="E17" s="275"/>
      <c r="F17" s="275"/>
      <c r="G17" s="275"/>
      <c r="H17" s="275"/>
      <c r="I17" s="275"/>
      <c r="J17" s="137"/>
    </row>
    <row r="18" spans="1:11" ht="11.25" customHeight="1">
      <c r="B18" s="146" t="s">
        <v>58</v>
      </c>
      <c r="C18" s="146"/>
      <c r="D18" s="282"/>
      <c r="E18" s="276"/>
      <c r="F18" s="276"/>
      <c r="G18" s="276"/>
      <c r="H18" s="276"/>
      <c r="I18" s="276"/>
      <c r="J18" s="137"/>
    </row>
    <row r="19" spans="1:11" ht="26.45" customHeight="1">
      <c r="A19" s="2"/>
      <c r="B19" s="277" t="s">
        <v>59</v>
      </c>
      <c r="C19" s="278"/>
      <c r="D19" s="279"/>
      <c r="E19" s="147">
        <f>SUM(E7:E18)</f>
        <v>52385.08</v>
      </c>
      <c r="F19" s="147">
        <f>SUM(F7:F18)</f>
        <v>52385.08</v>
      </c>
      <c r="G19" s="147">
        <f>SUM(G7:G18)</f>
        <v>52385.08</v>
      </c>
      <c r="H19" s="147">
        <f>SUM(H7:H18)</f>
        <v>52385.08</v>
      </c>
      <c r="I19" s="193">
        <f>SUM(I7:I18)</f>
        <v>52385.08</v>
      </c>
      <c r="J19" s="137"/>
      <c r="K19" s="81"/>
    </row>
    <row r="20" spans="1:11" ht="11.25" customHeight="1">
      <c r="B20" s="145" t="s">
        <v>60</v>
      </c>
      <c r="C20" s="145"/>
      <c r="D20" s="280"/>
      <c r="E20" s="274">
        <f>'YR 1'!$P59</f>
        <v>27077.620600000002</v>
      </c>
      <c r="F20" s="274">
        <f>'YR 2'!$P59</f>
        <v>27077.620600000002</v>
      </c>
      <c r="G20" s="274">
        <f>'YR 3'!$P59</f>
        <v>27077.620600000002</v>
      </c>
      <c r="H20" s="274">
        <f>'YR 4'!$P59</f>
        <v>27077.620600000002</v>
      </c>
      <c r="I20" s="274">
        <f>'YR 5'!$P59</f>
        <v>27077.620600000002</v>
      </c>
      <c r="J20" s="137"/>
    </row>
    <row r="21" spans="1:11" ht="11.25" customHeight="1">
      <c r="B21" s="145" t="s">
        <v>57</v>
      </c>
      <c r="C21" s="145"/>
      <c r="D21" s="281"/>
      <c r="E21" s="275"/>
      <c r="F21" s="275"/>
      <c r="G21" s="275"/>
      <c r="H21" s="275"/>
      <c r="I21" s="275"/>
      <c r="J21" s="137"/>
      <c r="K21" s="271"/>
    </row>
    <row r="22" spans="1:11" ht="11.25" customHeight="1">
      <c r="B22" s="130" t="s">
        <v>58</v>
      </c>
      <c r="C22" s="130"/>
      <c r="D22" s="282"/>
      <c r="E22" s="276"/>
      <c r="F22" s="276"/>
      <c r="G22" s="276"/>
      <c r="H22" s="276"/>
      <c r="I22" s="276"/>
      <c r="J22" s="137"/>
      <c r="K22" s="271"/>
    </row>
    <row r="23" spans="1:11" ht="25.5" customHeight="1" thickBot="1">
      <c r="B23" s="148" t="s">
        <v>61</v>
      </c>
      <c r="C23" s="148"/>
      <c r="D23" s="142"/>
      <c r="E23" s="136">
        <f>E20+E19</f>
        <v>79462.700600000011</v>
      </c>
      <c r="F23" s="136">
        <f>F20+F19</f>
        <v>79462.700600000011</v>
      </c>
      <c r="G23" s="136">
        <f>G20+G19</f>
        <v>79462.700600000011</v>
      </c>
      <c r="H23" s="136">
        <f>H20+H19</f>
        <v>79462.700600000011</v>
      </c>
      <c r="I23" s="194">
        <f>I20+I19</f>
        <v>79462.700600000011</v>
      </c>
      <c r="J23" s="137"/>
    </row>
    <row r="24" spans="1:11" ht="25.5" customHeight="1" thickBot="1">
      <c r="B24" s="272" t="s">
        <v>62</v>
      </c>
      <c r="C24" s="272"/>
      <c r="D24" s="272"/>
      <c r="E24" s="272"/>
      <c r="F24" s="272"/>
      <c r="G24" s="272"/>
      <c r="H24" s="273"/>
      <c r="I24" s="149">
        <f>SUM(E23:I23)</f>
        <v>397313.50300000003</v>
      </c>
    </row>
    <row r="25" spans="1:11">
      <c r="B25" s="150" t="s">
        <v>63</v>
      </c>
      <c r="C25" s="150"/>
      <c r="D25" s="132"/>
      <c r="E25" s="132"/>
      <c r="F25" s="132"/>
      <c r="G25" s="132"/>
      <c r="H25" s="132"/>
      <c r="I25" s="132"/>
    </row>
    <row r="26" spans="1:11" ht="12" customHeight="1">
      <c r="B26" s="132"/>
      <c r="C26" s="132"/>
      <c r="D26" s="132"/>
      <c r="E26" s="132"/>
      <c r="F26" s="132"/>
      <c r="G26" s="132"/>
      <c r="H26" s="132"/>
      <c r="I26" s="132"/>
    </row>
    <row r="27" spans="1:11" ht="12" customHeight="1">
      <c r="B27" s="132"/>
      <c r="C27" s="132"/>
      <c r="D27" s="132"/>
      <c r="E27" s="132"/>
      <c r="F27" s="132"/>
      <c r="G27" s="132"/>
      <c r="H27" s="132"/>
      <c r="I27" s="132"/>
    </row>
    <row r="28" spans="1:11" ht="12" customHeight="1">
      <c r="B28" s="151"/>
      <c r="C28" s="151"/>
      <c r="D28" s="132"/>
      <c r="E28" s="132"/>
      <c r="F28" s="132"/>
      <c r="G28" s="132"/>
      <c r="H28" s="132"/>
      <c r="I28" s="132"/>
    </row>
    <row r="29" spans="1:11" ht="12" customHeight="1"/>
    <row r="30" spans="1:11" ht="12" customHeight="1"/>
    <row r="31" spans="1:11" ht="12" customHeight="1"/>
    <row r="32" spans="1:11" ht="12" customHeight="1"/>
    <row r="44" spans="2:9">
      <c r="B44" s="152"/>
      <c r="C44" s="152"/>
      <c r="D44" s="152"/>
      <c r="E44" s="152"/>
      <c r="F44" s="152"/>
      <c r="G44" s="152"/>
      <c r="H44" s="152"/>
      <c r="I44" s="152"/>
    </row>
    <row r="45" spans="2:9" s="50" customFormat="1" ht="11.25">
      <c r="B45" s="153" t="s">
        <v>43</v>
      </c>
      <c r="F45" s="154" t="s">
        <v>23</v>
      </c>
      <c r="G45" s="53" t="s">
        <v>26</v>
      </c>
      <c r="I45" s="94" t="s">
        <v>64</v>
      </c>
    </row>
  </sheetData>
  <mergeCells count="31">
    <mergeCell ref="B14:D14"/>
    <mergeCell ref="C2:I2"/>
    <mergeCell ref="B3:I3"/>
    <mergeCell ref="B4:I4"/>
    <mergeCell ref="B5:D6"/>
    <mergeCell ref="E5:E6"/>
    <mergeCell ref="F5:F6"/>
    <mergeCell ref="G5:G6"/>
    <mergeCell ref="H5:H6"/>
    <mergeCell ref="I5:I6"/>
    <mergeCell ref="B7:D7"/>
    <mergeCell ref="B8:D8"/>
    <mergeCell ref="B9:D9"/>
    <mergeCell ref="B10:D10"/>
    <mergeCell ref="B11:D11"/>
    <mergeCell ref="B15:D15"/>
    <mergeCell ref="D16:D18"/>
    <mergeCell ref="E16:E18"/>
    <mergeCell ref="F16:F18"/>
    <mergeCell ref="G16:G18"/>
    <mergeCell ref="K21:K22"/>
    <mergeCell ref="B24:H24"/>
    <mergeCell ref="I16:I18"/>
    <mergeCell ref="B19:D19"/>
    <mergeCell ref="D20:D22"/>
    <mergeCell ref="E20:E22"/>
    <mergeCell ref="F20:F22"/>
    <mergeCell ref="G20:G22"/>
    <mergeCell ref="H20:H22"/>
    <mergeCell ref="I20:I22"/>
    <mergeCell ref="H16:H18"/>
  </mergeCells>
  <pageMargins left="0.5" right="0.5" top="0.5" bottom="0.5" header="0.3" footer="0.3"/>
  <pageSetup scale="8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opLeftCell="A10" zoomScaleNormal="100" workbookViewId="0">
      <selection activeCell="M34" sqref="M34"/>
    </sheetView>
  </sheetViews>
  <sheetFormatPr defaultRowHeight="12.75"/>
  <cols>
    <col min="2" max="2" width="6.140625" customWidth="1"/>
    <col min="3" max="3" width="12.7109375" customWidth="1"/>
    <col min="4" max="4" width="9.28515625" bestFit="1" customWidth="1"/>
    <col min="5" max="5" width="2.7109375" customWidth="1"/>
    <col min="6" max="10" width="10.7109375" customWidth="1"/>
    <col min="11" max="11" width="14" bestFit="1" customWidth="1"/>
    <col min="12" max="12" width="11.42578125" customWidth="1"/>
  </cols>
  <sheetData>
    <row r="1" spans="2:15">
      <c r="I1" s="34"/>
    </row>
    <row r="2" spans="2:15">
      <c r="I2" s="34"/>
    </row>
    <row r="3" spans="2:15" ht="23.25">
      <c r="B3" s="300" t="s">
        <v>68</v>
      </c>
      <c r="C3" s="300"/>
      <c r="D3" s="300"/>
      <c r="E3" s="300"/>
      <c r="F3" s="300"/>
      <c r="G3" s="300"/>
      <c r="H3" s="300"/>
      <c r="I3" s="300"/>
      <c r="J3" s="300"/>
      <c r="K3" s="300"/>
    </row>
    <row r="4" spans="2:15" ht="18">
      <c r="B4" s="301" t="s">
        <v>69</v>
      </c>
      <c r="C4" s="301"/>
      <c r="D4" s="301"/>
      <c r="E4" s="301"/>
      <c r="F4" s="301"/>
      <c r="G4" s="301"/>
      <c r="H4" s="301"/>
      <c r="I4" s="301"/>
      <c r="J4" s="301"/>
      <c r="K4" s="301"/>
    </row>
    <row r="5" spans="2:15" ht="15">
      <c r="B5" s="302" t="s">
        <v>70</v>
      </c>
      <c r="C5" s="302"/>
      <c r="D5" s="302"/>
      <c r="E5" s="302"/>
      <c r="F5" s="302"/>
      <c r="G5" s="302"/>
      <c r="H5" s="302"/>
      <c r="I5" s="302"/>
      <c r="J5" s="302"/>
      <c r="K5" s="302"/>
    </row>
    <row r="6" spans="2:15">
      <c r="B6" s="155"/>
      <c r="D6" s="156"/>
      <c r="E6" s="32"/>
      <c r="F6" s="32"/>
      <c r="G6" s="157" t="s">
        <v>71</v>
      </c>
      <c r="H6" s="32"/>
      <c r="I6" s="32"/>
      <c r="J6" s="32"/>
      <c r="K6" s="155"/>
      <c r="L6" s="155"/>
    </row>
    <row r="7" spans="2:15">
      <c r="B7" s="155"/>
      <c r="D7" s="158" t="s">
        <v>72</v>
      </c>
      <c r="F7" s="159">
        <v>42095</v>
      </c>
      <c r="G7" s="159">
        <f>+F7+366</f>
        <v>42461</v>
      </c>
      <c r="H7" s="159">
        <f t="shared" ref="H7:J8" si="0">+G7+365</f>
        <v>42826</v>
      </c>
      <c r="I7" s="159">
        <f>+H7+365</f>
        <v>43191</v>
      </c>
      <c r="J7" s="159">
        <f t="shared" si="0"/>
        <v>43556</v>
      </c>
      <c r="K7" s="160"/>
      <c r="L7" s="155"/>
    </row>
    <row r="8" spans="2:15">
      <c r="B8" s="155"/>
      <c r="D8" s="158" t="s">
        <v>73</v>
      </c>
      <c r="F8" s="159">
        <v>42460</v>
      </c>
      <c r="G8" s="159">
        <f>+F8+365</f>
        <v>42825</v>
      </c>
      <c r="H8" s="159">
        <f t="shared" si="0"/>
        <v>43190</v>
      </c>
      <c r="I8" s="159">
        <f>+H8+365</f>
        <v>43555</v>
      </c>
      <c r="J8" s="159">
        <f>+I8+366</f>
        <v>43921</v>
      </c>
      <c r="K8" s="160"/>
      <c r="L8" s="160"/>
    </row>
    <row r="9" spans="2:15" ht="15.75" thickBot="1">
      <c r="B9" s="161" t="s">
        <v>74</v>
      </c>
      <c r="C9" s="162"/>
      <c r="D9" s="163"/>
      <c r="E9" s="162"/>
      <c r="F9" s="164" t="s">
        <v>75</v>
      </c>
      <c r="G9" s="164" t="s">
        <v>76</v>
      </c>
      <c r="H9" s="164" t="s">
        <v>77</v>
      </c>
      <c r="I9" s="164" t="s">
        <v>78</v>
      </c>
      <c r="J9" s="164" t="s">
        <v>79</v>
      </c>
      <c r="K9" s="165" t="s">
        <v>80</v>
      </c>
      <c r="L9" s="160"/>
    </row>
    <row r="10" spans="2:15" ht="13.5" customHeight="1" thickTop="1">
      <c r="B10" s="166"/>
      <c r="F10" s="6"/>
      <c r="G10" s="6"/>
      <c r="H10" s="6"/>
      <c r="I10" s="6"/>
      <c r="J10" s="6"/>
      <c r="K10" s="6"/>
      <c r="N10" s="130"/>
      <c r="O10" s="130"/>
    </row>
    <row r="11" spans="2:15" ht="15.95" customHeight="1">
      <c r="C11" s="303" t="s">
        <v>81</v>
      </c>
      <c r="D11" s="303"/>
      <c r="E11" s="303"/>
      <c r="F11" s="6">
        <f>'YR 1'!$P30</f>
        <v>0</v>
      </c>
      <c r="G11" s="6">
        <f>'YR 2'!$P30</f>
        <v>0</v>
      </c>
      <c r="H11" s="6">
        <f>'YR 3'!$P30</f>
        <v>0</v>
      </c>
      <c r="I11" s="6">
        <f>'YR 4'!$P30</f>
        <v>0</v>
      </c>
      <c r="J11" s="6">
        <f>'YR 5'!$P30</f>
        <v>0</v>
      </c>
      <c r="K11" s="167">
        <f>SUM(F11:J11)</f>
        <v>0</v>
      </c>
    </row>
    <row r="12" spans="2:15" ht="15.95" customHeight="1">
      <c r="C12" s="303" t="s">
        <v>8</v>
      </c>
      <c r="D12" s="303"/>
      <c r="E12" s="303"/>
      <c r="F12" s="6">
        <f>'YR 1'!$P32</f>
        <v>0</v>
      </c>
      <c r="G12" s="6">
        <f>'YR 2'!$P32</f>
        <v>0</v>
      </c>
      <c r="H12" s="6">
        <f>'YR 3'!$P32</f>
        <v>0</v>
      </c>
      <c r="I12" s="6">
        <f>'YR 4'!$P32</f>
        <v>0</v>
      </c>
      <c r="J12" s="6">
        <f>'YR 5'!$P32</f>
        <v>0</v>
      </c>
      <c r="K12" s="167">
        <f t="shared" ref="K12:K18" si="1">SUM(F12:J12)</f>
        <v>0</v>
      </c>
    </row>
    <row r="13" spans="2:15" ht="15.95" customHeight="1">
      <c r="C13" s="130" t="s">
        <v>9</v>
      </c>
      <c r="D13" s="130"/>
      <c r="E13" s="130"/>
      <c r="F13" s="6">
        <f>'YR 1'!$P36</f>
        <v>0</v>
      </c>
      <c r="G13" s="6">
        <f>'YR 2'!$P36</f>
        <v>0</v>
      </c>
      <c r="H13" s="6">
        <f>'YR 3'!$P36</f>
        <v>0</v>
      </c>
      <c r="I13" s="6">
        <f>'YR 4'!$P36</f>
        <v>0</v>
      </c>
      <c r="J13" s="6">
        <f>'YR 5'!$P36</f>
        <v>0</v>
      </c>
      <c r="K13" s="167">
        <f t="shared" si="1"/>
        <v>0</v>
      </c>
    </row>
    <row r="14" spans="2:15" ht="15.95" customHeight="1">
      <c r="C14" s="130" t="s">
        <v>10</v>
      </c>
      <c r="D14" s="130"/>
      <c r="E14" s="130"/>
      <c r="F14" s="6">
        <f>'YR 1'!$P43</f>
        <v>0</v>
      </c>
      <c r="G14" s="6">
        <f>'YR 2'!$P43</f>
        <v>0</v>
      </c>
      <c r="H14" s="6">
        <f>'YR 3'!$P43</f>
        <v>0</v>
      </c>
      <c r="I14" s="6">
        <f>'YR 4'!$P43</f>
        <v>0</v>
      </c>
      <c r="J14" s="6">
        <f>'YR 5'!$P43</f>
        <v>0</v>
      </c>
      <c r="K14" s="167">
        <f t="shared" si="1"/>
        <v>0</v>
      </c>
    </row>
    <row r="15" spans="2:15" ht="15.95" customHeight="1">
      <c r="C15" s="130" t="s">
        <v>12</v>
      </c>
      <c r="D15" s="130"/>
      <c r="E15" s="130"/>
      <c r="F15" s="6">
        <f>'YR 1'!$P45</f>
        <v>0</v>
      </c>
      <c r="G15" s="6">
        <f>'YR 2'!$P45</f>
        <v>0</v>
      </c>
      <c r="H15" s="6">
        <f>'YR 3'!$P45</f>
        <v>0</v>
      </c>
      <c r="I15" s="6">
        <f>'YR 4'!$P45</f>
        <v>0</v>
      </c>
      <c r="J15" s="6">
        <f>'YR 5'!$P45</f>
        <v>0</v>
      </c>
      <c r="K15" s="167">
        <f t="shared" si="1"/>
        <v>0</v>
      </c>
    </row>
    <row r="16" spans="2:15" ht="15.95" customHeight="1">
      <c r="C16" s="130" t="s">
        <v>14</v>
      </c>
      <c r="D16" s="130"/>
      <c r="E16" s="130"/>
      <c r="F16" s="6">
        <f>'YR 1'!$P47+'YR 1'!$P48+'YR 1'!$P51+'YR 1'!$P56</f>
        <v>0</v>
      </c>
      <c r="G16" s="6">
        <f>'YR 2'!$P47+'YR 2'!$P48+'YR 2'!$P51+'YR 2'!$P56</f>
        <v>0</v>
      </c>
      <c r="H16" s="6">
        <f>'YR 3'!$P47+'YR 3'!$P48+'YR 3'!$P51+'YR 3'!$P56</f>
        <v>0</v>
      </c>
      <c r="I16" s="6">
        <f>'YR 4'!$P47+'YR 4'!$P48+'YR 4'!$P51+'YR 4'!$P56</f>
        <v>0</v>
      </c>
      <c r="J16" s="6">
        <f>'YR 5'!$P47+'YR 5'!$P48+'YR 5'!$P51+'YR 5'!$P56</f>
        <v>0</v>
      </c>
      <c r="K16" s="167">
        <f t="shared" si="1"/>
        <v>0</v>
      </c>
    </row>
    <row r="17" spans="2:13" ht="15.95" customHeight="1">
      <c r="C17" s="187" t="s">
        <v>104</v>
      </c>
      <c r="D17" s="187"/>
      <c r="E17" s="187"/>
      <c r="F17" s="6">
        <f>' SUB 1 YR 1'!$P60</f>
        <v>30248.301600000003</v>
      </c>
      <c r="G17" s="6">
        <f>'SUB 1 YR 2'!$P60</f>
        <v>30248.301600000003</v>
      </c>
      <c r="H17" s="6">
        <f>'SUB 1 YR 3'!$P60</f>
        <v>30248.301600000003</v>
      </c>
      <c r="I17" s="6">
        <f>'SUB 1 YR 4'!$P60</f>
        <v>30248.301600000003</v>
      </c>
      <c r="J17" s="6">
        <f>'SUB 1 YR 5'!$P60</f>
        <v>30248.301600000003</v>
      </c>
      <c r="K17" s="167">
        <f t="shared" si="1"/>
        <v>151241.508</v>
      </c>
    </row>
    <row r="18" spans="2:13">
      <c r="C18" s="130" t="s">
        <v>105</v>
      </c>
      <c r="D18" s="130"/>
      <c r="E18" s="130"/>
      <c r="F18" s="35">
        <f>'SUB 2 YR 1'!$P60</f>
        <v>49214.399000000005</v>
      </c>
      <c r="G18" s="35">
        <f>'SUB 2 YR 2'!$P60</f>
        <v>49214.399000000005</v>
      </c>
      <c r="H18" s="35">
        <f>'SUB 2 YR 3'!$P60</f>
        <v>49214.399000000005</v>
      </c>
      <c r="I18" s="35">
        <f>'SUB 2 YR 4'!$P60</f>
        <v>49214.399000000005</v>
      </c>
      <c r="J18" s="35">
        <f>'SUB 2 YR 5'!$P60</f>
        <v>49214.399000000005</v>
      </c>
      <c r="K18" s="35">
        <f t="shared" si="1"/>
        <v>246071.99500000002</v>
      </c>
    </row>
    <row r="19" spans="2:13">
      <c r="C19" s="130"/>
      <c r="D19" s="130"/>
      <c r="E19" s="130"/>
      <c r="F19" s="6"/>
      <c r="G19" s="6"/>
      <c r="H19" s="6"/>
      <c r="I19" s="6"/>
      <c r="J19" s="6"/>
      <c r="K19" s="6"/>
    </row>
    <row r="20" spans="2:13" ht="15">
      <c r="C20" s="168"/>
      <c r="D20" s="169" t="s">
        <v>82</v>
      </c>
      <c r="E20" s="168"/>
      <c r="F20" s="170">
        <f t="shared" ref="F20:K20" si="2">SUM(F11:F18)</f>
        <v>79462.700600000011</v>
      </c>
      <c r="G20" s="170">
        <f t="shared" ref="G20:H20" si="3">SUM(G11:G18)</f>
        <v>79462.700600000011</v>
      </c>
      <c r="H20" s="170">
        <f t="shared" si="3"/>
        <v>79462.700600000011</v>
      </c>
      <c r="I20" s="170">
        <f t="shared" ref="I20:J20" si="4">SUM(I11:I18)</f>
        <v>79462.700600000011</v>
      </c>
      <c r="J20" s="170">
        <f t="shared" si="4"/>
        <v>79462.700600000011</v>
      </c>
      <c r="K20" s="170">
        <f t="shared" si="2"/>
        <v>397313.50300000003</v>
      </c>
      <c r="L20" s="171"/>
      <c r="M20" s="6"/>
    </row>
    <row r="21" spans="2:13" ht="15">
      <c r="C21" s="168"/>
      <c r="D21" s="169"/>
      <c r="E21" s="168"/>
      <c r="F21" s="170"/>
      <c r="G21" s="170"/>
      <c r="H21" s="170"/>
      <c r="I21" s="170"/>
      <c r="J21" s="170"/>
      <c r="K21" s="170"/>
      <c r="L21" s="171"/>
      <c r="M21" s="6"/>
    </row>
    <row r="22" spans="2:13" ht="14.25">
      <c r="B22" s="166" t="s">
        <v>83</v>
      </c>
      <c r="F22" s="6"/>
      <c r="G22" s="6"/>
      <c r="H22" s="6"/>
      <c r="I22" s="6"/>
      <c r="J22" s="6"/>
      <c r="K22" s="6"/>
    </row>
    <row r="23" spans="2:13">
      <c r="C23" t="s">
        <v>84</v>
      </c>
      <c r="F23" s="6">
        <f>'YR 1'!$P36</f>
        <v>0</v>
      </c>
      <c r="G23" s="6">
        <f>'YR 2'!$P36</f>
        <v>0</v>
      </c>
      <c r="H23" s="6">
        <f>'YR 3'!$P36</f>
        <v>0</v>
      </c>
      <c r="I23" s="6">
        <f>'YR 4'!$P36</f>
        <v>0</v>
      </c>
      <c r="J23" s="6">
        <f>'YR 5'!$P36</f>
        <v>0</v>
      </c>
      <c r="K23" s="167">
        <f>SUM(F23:J23)</f>
        <v>0</v>
      </c>
    </row>
    <row r="24" spans="2:13">
      <c r="C24" s="172" t="s">
        <v>85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167">
        <f>SUM(F24:J24)</f>
        <v>0</v>
      </c>
    </row>
    <row r="25" spans="2:13">
      <c r="C25" s="172" t="s">
        <v>86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167">
        <f>SUM(F25:J25)</f>
        <v>0</v>
      </c>
    </row>
    <row r="26" spans="2:13">
      <c r="C26" t="s">
        <v>87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167">
        <f>SUM(F26:J26)</f>
        <v>0</v>
      </c>
    </row>
    <row r="27" spans="2:13">
      <c r="C27" t="s">
        <v>88</v>
      </c>
      <c r="F27" s="35">
        <f>F18-25000</f>
        <v>24214.399000000005</v>
      </c>
      <c r="G27" s="35">
        <f>(14060-11350)+G18</f>
        <v>51924.399000000005</v>
      </c>
      <c r="H27" s="35">
        <f>H17+H18</f>
        <v>79462.700600000011</v>
      </c>
      <c r="I27" s="35">
        <f>I17+I18</f>
        <v>79462.700600000011</v>
      </c>
      <c r="J27" s="35">
        <f>J17+J18</f>
        <v>79462.700600000011</v>
      </c>
      <c r="K27" s="35">
        <f>SUM(F27:J27)</f>
        <v>314526.89980000001</v>
      </c>
    </row>
    <row r="28" spans="2:13">
      <c r="F28" s="6"/>
      <c r="G28" s="6"/>
      <c r="H28" s="6"/>
      <c r="I28" s="6"/>
      <c r="J28" s="6"/>
      <c r="K28" s="6"/>
    </row>
    <row r="29" spans="2:13" ht="15">
      <c r="C29" s="168"/>
      <c r="D29" s="169" t="s">
        <v>89</v>
      </c>
      <c r="E29" s="168"/>
      <c r="F29" s="170">
        <f>F20-F27</f>
        <v>55248.301600000006</v>
      </c>
      <c r="G29" s="170">
        <f t="shared" ref="G29:J29" si="5">G20-G27</f>
        <v>27538.301600000006</v>
      </c>
      <c r="H29" s="170">
        <f t="shared" si="5"/>
        <v>0</v>
      </c>
      <c r="I29" s="170">
        <f t="shared" si="5"/>
        <v>0</v>
      </c>
      <c r="J29" s="170">
        <f t="shared" si="5"/>
        <v>0</v>
      </c>
      <c r="K29" s="170">
        <f>K20-(K23+K24+K25+K26+K27)</f>
        <v>82786.603200000012</v>
      </c>
      <c r="L29" s="171"/>
    </row>
    <row r="30" spans="2:13">
      <c r="D30" s="173"/>
      <c r="F30" s="6"/>
      <c r="G30" s="6"/>
      <c r="H30" s="6"/>
      <c r="I30" s="6"/>
      <c r="J30" s="6"/>
      <c r="K30" s="6"/>
    </row>
    <row r="31" spans="2:13">
      <c r="B31" s="174" t="s">
        <v>90</v>
      </c>
      <c r="C31" s="175"/>
      <c r="D31" s="173">
        <v>0.54</v>
      </c>
      <c r="E31" s="175"/>
      <c r="F31" s="35">
        <f>F29*$D31</f>
        <v>29834.082864000004</v>
      </c>
      <c r="G31" s="35">
        <f>G29*$D31</f>
        <v>14870.682864000004</v>
      </c>
      <c r="H31" s="35">
        <f>H29*$D31</f>
        <v>0</v>
      </c>
      <c r="I31" s="35">
        <f>I29*$D31</f>
        <v>0</v>
      </c>
      <c r="J31" s="35">
        <f>J29*$D31</f>
        <v>0</v>
      </c>
      <c r="K31" s="6">
        <f>SUM(F31:J31)</f>
        <v>44704.765728000006</v>
      </c>
    </row>
    <row r="32" spans="2:13" ht="15">
      <c r="B32" s="176" t="s">
        <v>91</v>
      </c>
      <c r="C32" s="177"/>
      <c r="D32" s="177"/>
      <c r="E32" s="177"/>
      <c r="F32" s="178">
        <f t="shared" ref="F32:K32" si="6">SUM(F30:F31)</f>
        <v>29834.082864000004</v>
      </c>
      <c r="G32" s="178">
        <f t="shared" ref="G32:H32" si="7">SUM(G30:G31)</f>
        <v>14870.682864000004</v>
      </c>
      <c r="H32" s="178">
        <f t="shared" si="7"/>
        <v>0</v>
      </c>
      <c r="I32" s="178">
        <f t="shared" ref="I32:J32" si="8">SUM(I30:I31)</f>
        <v>0</v>
      </c>
      <c r="J32" s="178">
        <f t="shared" si="8"/>
        <v>0</v>
      </c>
      <c r="K32" s="178">
        <f t="shared" si="6"/>
        <v>44704.765728000006</v>
      </c>
    </row>
    <row r="33" spans="2:11">
      <c r="F33" s="6"/>
      <c r="G33" s="6"/>
      <c r="H33" s="6"/>
      <c r="I33" s="6"/>
      <c r="J33" s="6"/>
      <c r="K33" s="6"/>
    </row>
    <row r="34" spans="2:11" ht="15.75">
      <c r="B34" s="179" t="s">
        <v>92</v>
      </c>
      <c r="C34" s="180"/>
      <c r="D34" s="180"/>
      <c r="E34" s="180"/>
      <c r="F34" s="181">
        <f>F20+F32</f>
        <v>109296.78346400001</v>
      </c>
      <c r="G34" s="181">
        <f>G20+G32</f>
        <v>94333.383464000013</v>
      </c>
      <c r="H34" s="181">
        <f>H20+H32</f>
        <v>79462.700600000011</v>
      </c>
      <c r="I34" s="181">
        <f t="shared" ref="I34:K34" si="9">I20+I32</f>
        <v>79462.700600000011</v>
      </c>
      <c r="J34" s="181">
        <f t="shared" si="9"/>
        <v>79462.700600000011</v>
      </c>
      <c r="K34" s="181">
        <f t="shared" si="9"/>
        <v>442018.26872800005</v>
      </c>
    </row>
    <row r="35" spans="2:11">
      <c r="F35" s="6"/>
      <c r="G35" s="6"/>
      <c r="H35" s="6"/>
      <c r="I35" s="6"/>
      <c r="J35" s="6"/>
      <c r="K35" s="6"/>
    </row>
    <row r="36" spans="2:11">
      <c r="F36" s="6"/>
      <c r="G36" s="6"/>
      <c r="H36" s="6"/>
      <c r="I36" s="6"/>
      <c r="J36" s="6"/>
      <c r="K36" s="6"/>
    </row>
    <row r="37" spans="2:11">
      <c r="F37" s="6"/>
      <c r="G37" s="6"/>
      <c r="H37" s="6"/>
      <c r="I37" s="6"/>
      <c r="J37" s="6"/>
      <c r="K37" s="6"/>
    </row>
    <row r="38" spans="2:11">
      <c r="F38" s="6"/>
      <c r="G38" s="6"/>
      <c r="H38" s="6"/>
      <c r="I38" s="6"/>
      <c r="J38" s="6"/>
      <c r="K38" s="6"/>
    </row>
    <row r="39" spans="2:11">
      <c r="F39" s="6"/>
    </row>
  </sheetData>
  <mergeCells count="5">
    <mergeCell ref="B3:K3"/>
    <mergeCell ref="B4:K4"/>
    <mergeCell ref="B5:K5"/>
    <mergeCell ref="C11:E11"/>
    <mergeCell ref="C12:E12"/>
  </mergeCells>
  <pageMargins left="0.5" right="0.5" top="0.5" bottom="0.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7"/>
  <sheetViews>
    <sheetView showGridLines="0" showOutlineSymbols="0" zoomScale="90" zoomScaleNormal="90" workbookViewId="0">
      <selection activeCell="A14" sqref="A14:E15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8" width="7.71093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93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42186</v>
      </c>
      <c r="M6" s="221"/>
      <c r="N6" s="88"/>
      <c r="O6" s="221">
        <f>L6+365</f>
        <v>42551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 t="s">
        <v>107</v>
      </c>
      <c r="E14" s="237"/>
      <c r="F14" s="24"/>
      <c r="G14" s="210">
        <f>B15*12</f>
        <v>1.2000000000000002</v>
      </c>
      <c r="H14" s="183"/>
      <c r="I14" s="212"/>
      <c r="J14" s="214">
        <f>A15</f>
        <v>185100</v>
      </c>
      <c r="K14" s="216">
        <f>J14*B15</f>
        <v>18510</v>
      </c>
      <c r="L14" s="217"/>
      <c r="M14" s="263">
        <f>K14*C15</f>
        <v>4405.38</v>
      </c>
      <c r="N14" s="264"/>
      <c r="O14" s="265"/>
      <c r="P14" s="216">
        <f>K14+M14</f>
        <v>22915.38</v>
      </c>
    </row>
    <row r="15" spans="1:17" ht="14.45" customHeight="1">
      <c r="A15" s="66">
        <v>185100</v>
      </c>
      <c r="B15" s="119">
        <v>0.1</v>
      </c>
      <c r="C15" s="72">
        <v>0.23799999999999999</v>
      </c>
      <c r="D15" s="238"/>
      <c r="E15" s="239"/>
      <c r="F15" s="25" t="s">
        <v>94</v>
      </c>
      <c r="G15" s="211"/>
      <c r="H15" s="184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183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184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4"/>
      <c r="G18" s="210">
        <f>B19*12</f>
        <v>0</v>
      </c>
      <c r="H18" s="183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39"/>
      <c r="G19" s="211"/>
      <c r="H19" s="184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183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184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183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184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183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184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183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184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183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184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18510</v>
      </c>
      <c r="L30" s="228"/>
      <c r="M30" s="227">
        <f>SUM(M14:O29)</f>
        <v>4405.38</v>
      </c>
      <c r="N30" s="229"/>
      <c r="O30" s="228"/>
      <c r="P30" s="79">
        <f>SUM(P14:P29)</f>
        <v>22915.38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f>SUM(D34:O36)</f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100"/>
      <c r="E38" s="101"/>
      <c r="F38" s="102"/>
      <c r="G38" s="101"/>
      <c r="H38" s="31"/>
      <c r="J38" s="41"/>
      <c r="M38" s="28"/>
      <c r="N38" s="28"/>
      <c r="O38" s="28"/>
      <c r="P38" s="21"/>
    </row>
    <row r="39" spans="1:20" ht="14.45" customHeight="1">
      <c r="A39" s="2"/>
      <c r="B39" s="2"/>
      <c r="C39" s="76"/>
      <c r="D39" s="117"/>
      <c r="E39" s="117"/>
      <c r="F39" s="120"/>
      <c r="H39" s="28"/>
      <c r="J39" s="6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24"/>
      <c r="E40" s="102"/>
      <c r="F40" s="104"/>
      <c r="H40" s="28"/>
      <c r="J40" s="41"/>
      <c r="M40" s="28"/>
      <c r="N40" s="28"/>
      <c r="O40" s="28"/>
      <c r="P40" s="21"/>
    </row>
    <row r="41" spans="1:20" ht="14.45" customHeight="1">
      <c r="D41" s="124"/>
      <c r="E41" s="102"/>
      <c r="F41" s="104"/>
      <c r="H41" s="28"/>
      <c r="J41" s="28"/>
      <c r="K41" s="28"/>
      <c r="L41" s="28"/>
      <c r="M41" s="28"/>
      <c r="N41" s="28"/>
      <c r="O41" s="28"/>
      <c r="P41" s="21"/>
      <c r="R41" s="6"/>
    </row>
    <row r="42" spans="1:20" ht="14.45" customHeight="1">
      <c r="D42" s="82"/>
      <c r="E42" s="82"/>
      <c r="F42" s="103"/>
      <c r="H42" s="28"/>
      <c r="I42" s="28"/>
      <c r="J42" s="80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f>SUM(D38:O43)</f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/>
      <c r="E53" s="118"/>
      <c r="F53" s="121"/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F54" s="81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118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/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22915.38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P58*32%</f>
        <v>7332.9216000000006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30248.301600000003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G11:G13"/>
    <mergeCell ref="H11:H13"/>
    <mergeCell ref="I11:I13"/>
    <mergeCell ref="J11:J13"/>
    <mergeCell ref="K11:L13"/>
    <mergeCell ref="D10:P10"/>
    <mergeCell ref="D2:J2"/>
    <mergeCell ref="D5:K5"/>
    <mergeCell ref="D6:K6"/>
    <mergeCell ref="L6:M6"/>
    <mergeCell ref="O6:P6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7"/>
  <sheetViews>
    <sheetView showGridLines="0" showOutlineSymbols="0" topLeftCell="A19" zoomScale="90" zoomScaleNormal="90" workbookViewId="0">
      <selection activeCell="P46" sqref="P46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8" width="7.71093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93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42186</v>
      </c>
      <c r="M6" s="221"/>
      <c r="N6" s="88"/>
      <c r="O6" s="221">
        <f>L6+365</f>
        <v>42551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 t="s">
        <v>108</v>
      </c>
      <c r="E14" s="237"/>
      <c r="F14" s="24"/>
      <c r="G14" s="210">
        <f>B15*12</f>
        <v>1.2000000000000002</v>
      </c>
      <c r="H14" s="183"/>
      <c r="I14" s="212"/>
      <c r="J14" s="214">
        <f>A15</f>
        <v>181500</v>
      </c>
      <c r="K14" s="216">
        <f>J14*B15</f>
        <v>18150</v>
      </c>
      <c r="L14" s="217"/>
      <c r="M14" s="263">
        <f>K14*C15</f>
        <v>4319.7</v>
      </c>
      <c r="N14" s="264"/>
      <c r="O14" s="265"/>
      <c r="P14" s="216">
        <f>K14+M14</f>
        <v>22469.7</v>
      </c>
    </row>
    <row r="15" spans="1:17" ht="14.45" customHeight="1">
      <c r="A15" s="66">
        <v>181500</v>
      </c>
      <c r="B15" s="119">
        <v>0.1</v>
      </c>
      <c r="C15" s="72">
        <v>0.23799999999999999</v>
      </c>
      <c r="D15" s="238"/>
      <c r="E15" s="239"/>
      <c r="F15" s="25" t="s">
        <v>94</v>
      </c>
      <c r="G15" s="211"/>
      <c r="H15" s="184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183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184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4"/>
      <c r="G18" s="210">
        <f>B19*12</f>
        <v>0</v>
      </c>
      <c r="H18" s="183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39"/>
      <c r="G19" s="211"/>
      <c r="H19" s="184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183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184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183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184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183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184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183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184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183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184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18150</v>
      </c>
      <c r="L30" s="228"/>
      <c r="M30" s="227">
        <f>SUM(M14:O29)</f>
        <v>4319.7</v>
      </c>
      <c r="N30" s="229"/>
      <c r="O30" s="228"/>
      <c r="P30" s="79">
        <f>SUM(P14:P29)</f>
        <v>22469.7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f>SUM(D34:O36)</f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100"/>
      <c r="E38" s="101"/>
      <c r="F38" s="102"/>
      <c r="G38" s="101"/>
      <c r="H38" s="31"/>
      <c r="J38" s="41"/>
      <c r="M38" s="28"/>
      <c r="N38" s="28"/>
      <c r="O38" s="28"/>
      <c r="P38" s="21"/>
    </row>
    <row r="39" spans="1:20" ht="14.45" customHeight="1">
      <c r="A39" s="2"/>
      <c r="B39" s="2"/>
      <c r="C39" s="76"/>
      <c r="D39" s="117"/>
      <c r="E39" s="117"/>
      <c r="F39" s="120"/>
      <c r="H39" s="28"/>
      <c r="J39" s="6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24"/>
      <c r="E40" s="102"/>
      <c r="F40" s="104"/>
      <c r="H40" s="28"/>
      <c r="J40" s="41"/>
      <c r="M40" s="28"/>
      <c r="N40" s="28"/>
      <c r="O40" s="28"/>
      <c r="P40" s="21"/>
    </row>
    <row r="41" spans="1:20" ht="14.45" customHeight="1">
      <c r="D41" s="124"/>
      <c r="E41" s="102"/>
      <c r="F41" s="104"/>
      <c r="H41" s="28"/>
      <c r="J41" s="28"/>
      <c r="K41" s="28"/>
      <c r="L41" s="28"/>
      <c r="M41" s="28"/>
      <c r="N41" s="28"/>
      <c r="O41" s="28"/>
      <c r="P41" s="21"/>
      <c r="R41" s="6"/>
    </row>
    <row r="42" spans="1:20" ht="14.45" customHeight="1">
      <c r="D42" s="82"/>
      <c r="E42" s="82"/>
      <c r="F42" s="103"/>
      <c r="H42" s="28"/>
      <c r="I42" s="28"/>
      <c r="J42" s="80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 t="s">
        <v>106</v>
      </c>
      <c r="E53" s="118"/>
      <c r="F53" s="121">
        <v>7000</v>
      </c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F54" s="81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118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7000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/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29469.7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P58*67%</f>
        <v>19744.699000000001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49214.399000000005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G11:G13"/>
    <mergeCell ref="H11:H13"/>
    <mergeCell ref="I11:I13"/>
    <mergeCell ref="J11:J13"/>
    <mergeCell ref="K11:L13"/>
    <mergeCell ref="D10:P10"/>
    <mergeCell ref="D2:J2"/>
    <mergeCell ref="D5:K5"/>
    <mergeCell ref="D6:K6"/>
    <mergeCell ref="L6:M6"/>
    <mergeCell ref="O6:P6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7"/>
  <sheetViews>
    <sheetView showGridLines="0" showOutlineSymbols="0" topLeftCell="A31" zoomScale="90" zoomScaleNormal="90" workbookViewId="0">
      <selection activeCell="R58" sqref="R58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7" width="7.7109375" bestFit="1" customWidth="1"/>
    <col min="18" max="18" width="8.855468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100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42552</v>
      </c>
      <c r="M6" s="221"/>
      <c r="N6" s="88"/>
      <c r="O6" s="221">
        <f>L6+364</f>
        <v>42916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/>
      <c r="E14" s="237"/>
      <c r="F14" s="24"/>
      <c r="G14" s="210">
        <f>B15*12</f>
        <v>0</v>
      </c>
      <c r="H14" s="195"/>
      <c r="I14" s="212"/>
      <c r="J14" s="214">
        <f>A15</f>
        <v>0</v>
      </c>
      <c r="K14" s="216">
        <f>J14*B15</f>
        <v>0</v>
      </c>
      <c r="L14" s="217"/>
      <c r="M14" s="263">
        <f>K14*C15</f>
        <v>0</v>
      </c>
      <c r="N14" s="264"/>
      <c r="O14" s="265"/>
      <c r="P14" s="216">
        <f>K14+M14</f>
        <v>0</v>
      </c>
    </row>
    <row r="15" spans="1:17" ht="14.45" customHeight="1">
      <c r="A15" s="66"/>
      <c r="B15" s="119"/>
      <c r="C15" s="72"/>
      <c r="D15" s="238"/>
      <c r="E15" s="239"/>
      <c r="F15" s="25"/>
      <c r="G15" s="211"/>
      <c r="H15" s="196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195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196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02"/>
      <c r="G18" s="210">
        <f>B19*12</f>
        <v>0</v>
      </c>
      <c r="H18" s="195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203"/>
      <c r="G19" s="211"/>
      <c r="H19" s="196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195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196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195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196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195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196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195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196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195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196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0</v>
      </c>
      <c r="L30" s="228"/>
      <c r="M30" s="227">
        <f>SUM(M14:O29)</f>
        <v>0</v>
      </c>
      <c r="N30" s="229"/>
      <c r="O30" s="228"/>
      <c r="P30" s="79">
        <f>SUM(P14:P29)</f>
        <v>0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f>SUM(D34:O36)</f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82"/>
      <c r="E38" s="101"/>
      <c r="F38" s="102"/>
      <c r="G38" s="101"/>
      <c r="H38" s="31"/>
      <c r="J38" s="197"/>
      <c r="M38" s="28"/>
      <c r="N38" s="28"/>
      <c r="O38" s="28"/>
      <c r="P38" s="21"/>
    </row>
    <row r="39" spans="1:20" ht="14.45" customHeight="1">
      <c r="A39" s="2"/>
      <c r="B39" s="2"/>
      <c r="C39" s="76"/>
      <c r="D39" s="198"/>
      <c r="E39" s="101"/>
      <c r="F39" s="124"/>
      <c r="G39" s="101"/>
      <c r="H39" s="31"/>
      <c r="I39" s="127"/>
      <c r="J39" s="199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98"/>
      <c r="E40" s="82"/>
      <c r="F40" s="103"/>
      <c r="G40" s="127"/>
      <c r="H40" s="28"/>
      <c r="I40" s="127"/>
      <c r="J40" s="199"/>
      <c r="M40" s="28"/>
      <c r="N40" s="28"/>
      <c r="O40" s="28"/>
      <c r="P40" s="21"/>
    </row>
    <row r="41" spans="1:20" ht="14.45" customHeight="1">
      <c r="D41" s="198"/>
      <c r="E41" s="124"/>
      <c r="F41" s="200"/>
      <c r="G41" s="127"/>
      <c r="H41" s="28"/>
      <c r="I41" s="127"/>
      <c r="J41" s="201"/>
      <c r="K41" s="28"/>
      <c r="L41" s="28"/>
      <c r="M41" s="28"/>
      <c r="N41" s="28"/>
      <c r="O41" s="28"/>
      <c r="P41" s="21"/>
      <c r="R41" s="6"/>
    </row>
    <row r="42" spans="1:20" ht="14.45" customHeight="1">
      <c r="D42" s="198"/>
      <c r="E42" s="124"/>
      <c r="F42" s="200"/>
      <c r="G42" s="127"/>
      <c r="H42" s="28"/>
      <c r="I42" s="127"/>
      <c r="J42" s="201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f>SUM(D38:O43)</f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/>
      <c r="E53" s="118"/>
      <c r="F53" s="121"/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D54" s="82"/>
      <c r="E54" s="80"/>
      <c r="F54" s="80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80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>
        <f>'SUB 1 YR 2'!P58+'SUB 2 YR 2'!P58</f>
        <v>52385.08</v>
      </c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52385.08</v>
      </c>
      <c r="R58" s="188"/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'SUB 1 YR 2'!P59+'SUB 2 YR 2'!P59</f>
        <v>27077.620600000002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79462.700600000011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7"/>
  <sheetViews>
    <sheetView showGridLines="0" showOutlineSymbols="0" zoomScale="90" zoomScaleNormal="90" workbookViewId="0">
      <selection activeCell="A14" sqref="A14:E15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8" width="7.71093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100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42552</v>
      </c>
      <c r="M6" s="221"/>
      <c r="N6" s="88"/>
      <c r="O6" s="221">
        <f>L6+364</f>
        <v>42916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 t="s">
        <v>107</v>
      </c>
      <c r="E14" s="237"/>
      <c r="F14" s="24"/>
      <c r="G14" s="210">
        <f>B15*12</f>
        <v>1.2000000000000002</v>
      </c>
      <c r="H14" s="185"/>
      <c r="I14" s="212"/>
      <c r="J14" s="214">
        <f>A15</f>
        <v>185100</v>
      </c>
      <c r="K14" s="216">
        <f>J14*B15</f>
        <v>18510</v>
      </c>
      <c r="L14" s="217"/>
      <c r="M14" s="263">
        <f>K14*C15</f>
        <v>4405.38</v>
      </c>
      <c r="N14" s="264"/>
      <c r="O14" s="265"/>
      <c r="P14" s="216">
        <f>K14+M14</f>
        <v>22915.38</v>
      </c>
    </row>
    <row r="15" spans="1:17" ht="14.45" customHeight="1">
      <c r="A15" s="66">
        <v>185100</v>
      </c>
      <c r="B15" s="119">
        <v>0.1</v>
      </c>
      <c r="C15" s="72">
        <v>0.23799999999999999</v>
      </c>
      <c r="D15" s="238"/>
      <c r="E15" s="239"/>
      <c r="F15" s="25" t="s">
        <v>94</v>
      </c>
      <c r="G15" s="211"/>
      <c r="H15" s="186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185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186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4"/>
      <c r="G18" s="210">
        <f>B19*12</f>
        <v>0</v>
      </c>
      <c r="H18" s="185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39"/>
      <c r="G19" s="211"/>
      <c r="H19" s="186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185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186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185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186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185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186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185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186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185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186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18510</v>
      </c>
      <c r="L30" s="228"/>
      <c r="M30" s="227">
        <f>SUM(M14:O29)</f>
        <v>4405.38</v>
      </c>
      <c r="N30" s="229"/>
      <c r="O30" s="228"/>
      <c r="P30" s="79">
        <f>SUM(P14:P29)</f>
        <v>22915.38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f>SUM(D34:O36)</f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100"/>
      <c r="E38" s="101"/>
      <c r="F38" s="102"/>
      <c r="G38" s="101"/>
      <c r="H38" s="31"/>
      <c r="J38" s="41"/>
      <c r="M38" s="28"/>
      <c r="N38" s="28"/>
      <c r="O38" s="28"/>
      <c r="P38" s="21"/>
    </row>
    <row r="39" spans="1:20" ht="14.45" customHeight="1">
      <c r="A39" s="2"/>
      <c r="B39" s="2"/>
      <c r="C39" s="76"/>
      <c r="D39" s="117"/>
      <c r="E39" s="117"/>
      <c r="F39" s="120"/>
      <c r="H39" s="28"/>
      <c r="J39" s="6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24"/>
      <c r="E40" s="102"/>
      <c r="F40" s="104"/>
      <c r="H40" s="28"/>
      <c r="J40" s="41"/>
      <c r="M40" s="28"/>
      <c r="N40" s="28"/>
      <c r="O40" s="28"/>
      <c r="P40" s="21"/>
    </row>
    <row r="41" spans="1:20" ht="14.45" customHeight="1">
      <c r="D41" s="124"/>
      <c r="E41" s="102"/>
      <c r="F41" s="104"/>
      <c r="H41" s="28"/>
      <c r="J41" s="28"/>
      <c r="K41" s="28"/>
      <c r="L41" s="28"/>
      <c r="M41" s="28"/>
      <c r="N41" s="28"/>
      <c r="O41" s="28"/>
      <c r="P41" s="21"/>
      <c r="R41" s="6"/>
    </row>
    <row r="42" spans="1:20" ht="14.45" customHeight="1">
      <c r="D42" s="82"/>
      <c r="E42" s="82"/>
      <c r="F42" s="103"/>
      <c r="H42" s="28"/>
      <c r="I42" s="28"/>
      <c r="J42" s="80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f>SUM(D38:O43)</f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/>
      <c r="E53" s="118"/>
      <c r="F53" s="121"/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F54" s="81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118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/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22915.38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P58*32%</f>
        <v>7332.9216000000006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30248.301600000003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7"/>
  <sheetViews>
    <sheetView showGridLines="0" showOutlineSymbols="0" topLeftCell="A20" zoomScale="90" zoomScaleNormal="90" workbookViewId="0">
      <selection activeCell="P44" sqref="P44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8" width="7.71093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100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42552</v>
      </c>
      <c r="M6" s="221"/>
      <c r="N6" s="88"/>
      <c r="O6" s="221">
        <f>L6+364</f>
        <v>42916</v>
      </c>
      <c r="P6" s="221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 t="s">
        <v>108</v>
      </c>
      <c r="E14" s="237"/>
      <c r="F14" s="24"/>
      <c r="G14" s="210">
        <f>B15*12</f>
        <v>1.2000000000000002</v>
      </c>
      <c r="H14" s="204"/>
      <c r="I14" s="212"/>
      <c r="J14" s="214">
        <f>A15</f>
        <v>181500</v>
      </c>
      <c r="K14" s="216">
        <f>J14*B15</f>
        <v>18150</v>
      </c>
      <c r="L14" s="217"/>
      <c r="M14" s="263">
        <f>K14*C15</f>
        <v>4319.7</v>
      </c>
      <c r="N14" s="264"/>
      <c r="O14" s="265"/>
      <c r="P14" s="216">
        <f>K14+M14</f>
        <v>22469.7</v>
      </c>
    </row>
    <row r="15" spans="1:17" ht="14.45" customHeight="1">
      <c r="A15" s="66">
        <v>181500</v>
      </c>
      <c r="B15" s="119">
        <v>0.1</v>
      </c>
      <c r="C15" s="72">
        <v>0.23799999999999999</v>
      </c>
      <c r="D15" s="238"/>
      <c r="E15" s="239"/>
      <c r="F15" s="25" t="s">
        <v>94</v>
      </c>
      <c r="G15" s="211"/>
      <c r="H15" s="205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204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205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4"/>
      <c r="G18" s="210">
        <f>B19*12</f>
        <v>0</v>
      </c>
      <c r="H18" s="185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39"/>
      <c r="G19" s="211"/>
      <c r="H19" s="186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185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186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185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186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185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186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185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186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185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186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18150</v>
      </c>
      <c r="L30" s="228"/>
      <c r="M30" s="227">
        <f>SUM(M14:O29)</f>
        <v>4319.7</v>
      </c>
      <c r="N30" s="229"/>
      <c r="O30" s="228"/>
      <c r="P30" s="79">
        <f>SUM(P14:P29)</f>
        <v>22469.7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100"/>
      <c r="E38" s="101"/>
      <c r="F38" s="102"/>
      <c r="G38" s="101"/>
      <c r="H38" s="31"/>
      <c r="J38" s="41"/>
      <c r="M38" s="28"/>
      <c r="N38" s="28"/>
      <c r="O38" s="28"/>
      <c r="P38" s="21"/>
    </row>
    <row r="39" spans="1:20" ht="14.45" customHeight="1">
      <c r="A39" s="2"/>
      <c r="B39" s="2"/>
      <c r="C39" s="76"/>
      <c r="D39" s="117"/>
      <c r="E39" s="117"/>
      <c r="F39" s="120"/>
      <c r="H39" s="28"/>
      <c r="J39" s="6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24"/>
      <c r="E40" s="102"/>
      <c r="F40" s="104"/>
      <c r="H40" s="28"/>
      <c r="J40" s="41"/>
      <c r="M40" s="28"/>
      <c r="N40" s="28"/>
      <c r="O40" s="28"/>
      <c r="P40" s="21"/>
    </row>
    <row r="41" spans="1:20" ht="14.45" customHeight="1">
      <c r="D41" s="124"/>
      <c r="E41" s="102"/>
      <c r="F41" s="104"/>
      <c r="H41" s="28"/>
      <c r="J41" s="28"/>
      <c r="K41" s="28"/>
      <c r="L41" s="28"/>
      <c r="M41" s="28"/>
      <c r="N41" s="28"/>
      <c r="O41" s="28"/>
      <c r="P41" s="21"/>
      <c r="R41" s="6"/>
    </row>
    <row r="42" spans="1:20" ht="14.45" customHeight="1">
      <c r="D42" s="82"/>
      <c r="E42" s="82"/>
      <c r="F42" s="103"/>
      <c r="H42" s="28"/>
      <c r="I42" s="28"/>
      <c r="J42" s="80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 t="s">
        <v>106</v>
      </c>
      <c r="E53" s="118"/>
      <c r="F53" s="121">
        <v>7000</v>
      </c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F54" s="81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118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7000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/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29469.7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P58*67%</f>
        <v>19744.699000000001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49214.399000000005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7"/>
  <sheetViews>
    <sheetView showGridLines="0" showOutlineSymbols="0" topLeftCell="A37" zoomScale="90" zoomScaleNormal="90" workbookViewId="0">
      <selection activeCell="D53" sqref="D53:J56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7" width="7.7109375" bestFit="1" customWidth="1"/>
    <col min="18" max="18" width="8.855468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101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42917</v>
      </c>
      <c r="M6" s="221"/>
      <c r="N6" s="88"/>
      <c r="O6" s="221">
        <f>L6+364</f>
        <v>43281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/>
      <c r="E14" s="237"/>
      <c r="F14" s="24"/>
      <c r="G14" s="210">
        <f>B15*12</f>
        <v>0</v>
      </c>
      <c r="H14" s="195"/>
      <c r="I14" s="212"/>
      <c r="J14" s="214">
        <f>A15</f>
        <v>0</v>
      </c>
      <c r="K14" s="216">
        <f>J14*B15</f>
        <v>0</v>
      </c>
      <c r="L14" s="217"/>
      <c r="M14" s="263">
        <f>K14*C15</f>
        <v>0</v>
      </c>
      <c r="N14" s="264"/>
      <c r="O14" s="265"/>
      <c r="P14" s="216">
        <f>K14+M14</f>
        <v>0</v>
      </c>
    </row>
    <row r="15" spans="1:17" ht="14.45" customHeight="1">
      <c r="A15" s="66"/>
      <c r="B15" s="119"/>
      <c r="C15" s="72"/>
      <c r="D15" s="238"/>
      <c r="E15" s="239"/>
      <c r="F15" s="25"/>
      <c r="G15" s="211"/>
      <c r="H15" s="196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195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196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02"/>
      <c r="G18" s="210">
        <f>B19*12</f>
        <v>0</v>
      </c>
      <c r="H18" s="195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203"/>
      <c r="G19" s="211"/>
      <c r="H19" s="196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195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196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195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196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195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196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195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196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195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196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0</v>
      </c>
      <c r="L30" s="228"/>
      <c r="M30" s="227">
        <f>SUM(M14:O29)</f>
        <v>0</v>
      </c>
      <c r="N30" s="229"/>
      <c r="O30" s="228"/>
      <c r="P30" s="79">
        <f>SUM(P14:P29)</f>
        <v>0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f>SUM(D34:O36)</f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82"/>
      <c r="E38" s="101"/>
      <c r="F38" s="102"/>
      <c r="G38" s="101"/>
      <c r="H38" s="31"/>
      <c r="J38" s="197"/>
      <c r="M38" s="28"/>
      <c r="N38" s="28"/>
      <c r="O38" s="28"/>
      <c r="P38" s="21"/>
    </row>
    <row r="39" spans="1:20" ht="14.45" customHeight="1">
      <c r="A39" s="2"/>
      <c r="B39" s="2"/>
      <c r="C39" s="76"/>
      <c r="D39" s="198"/>
      <c r="E39" s="101"/>
      <c r="F39" s="124"/>
      <c r="G39" s="101"/>
      <c r="H39" s="31"/>
      <c r="I39" s="127"/>
      <c r="J39" s="199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98"/>
      <c r="E40" s="82"/>
      <c r="F40" s="103"/>
      <c r="G40" s="127"/>
      <c r="H40" s="28"/>
      <c r="I40" s="127"/>
      <c r="J40" s="199"/>
      <c r="M40" s="28"/>
      <c r="N40" s="28"/>
      <c r="O40" s="28"/>
      <c r="P40" s="21"/>
    </row>
    <row r="41" spans="1:20" ht="14.45" customHeight="1">
      <c r="D41" s="198"/>
      <c r="E41" s="124"/>
      <c r="F41" s="200"/>
      <c r="G41" s="127"/>
      <c r="H41" s="28"/>
      <c r="I41" s="127"/>
      <c r="J41" s="201"/>
      <c r="K41" s="28"/>
      <c r="L41" s="28"/>
      <c r="M41" s="28"/>
      <c r="N41" s="28"/>
      <c r="O41" s="28"/>
      <c r="P41" s="21"/>
      <c r="R41" s="6"/>
    </row>
    <row r="42" spans="1:20" ht="14.45" customHeight="1">
      <c r="D42" s="198"/>
      <c r="E42" s="124"/>
      <c r="F42" s="200"/>
      <c r="G42" s="127"/>
      <c r="H42" s="28"/>
      <c r="I42" s="127"/>
      <c r="J42" s="201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f>SUM(D38:O43)</f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137"/>
      <c r="E53" s="118"/>
      <c r="F53" s="121"/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D54" s="82"/>
      <c r="E54" s="80"/>
      <c r="F54" s="80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80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>
        <f>'SUB 1 YR 3'!P58+'SUB 2 YR 3'!P58</f>
        <v>52385.08</v>
      </c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52385.08</v>
      </c>
      <c r="R58" s="188">
        <f>299000-P58</f>
        <v>246614.91999999998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'SUB 1 YR 3'!P59+'SUB 2 YR 3'!P59</f>
        <v>27077.620600000002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79462.700600000011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7"/>
  <sheetViews>
    <sheetView showGridLines="0" showOutlineSymbols="0" zoomScale="90" zoomScaleNormal="90" workbookViewId="0">
      <selection activeCell="A14" sqref="A14:E15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8" width="7.71093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101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42917</v>
      </c>
      <c r="M6" s="221"/>
      <c r="N6" s="88"/>
      <c r="O6" s="221">
        <f>L6+364</f>
        <v>43281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 t="s">
        <v>107</v>
      </c>
      <c r="E14" s="237"/>
      <c r="F14" s="24"/>
      <c r="G14" s="210">
        <f>B15*12</f>
        <v>1.2000000000000002</v>
      </c>
      <c r="H14" s="185"/>
      <c r="I14" s="212"/>
      <c r="J14" s="214">
        <f>A15</f>
        <v>185100</v>
      </c>
      <c r="K14" s="216">
        <f>J14*B15</f>
        <v>18510</v>
      </c>
      <c r="L14" s="217"/>
      <c r="M14" s="263">
        <f>K14*C15</f>
        <v>4405.38</v>
      </c>
      <c r="N14" s="264"/>
      <c r="O14" s="265"/>
      <c r="P14" s="216">
        <f>K14+M14</f>
        <v>22915.38</v>
      </c>
    </row>
    <row r="15" spans="1:17" ht="14.45" customHeight="1">
      <c r="A15" s="66">
        <v>185100</v>
      </c>
      <c r="B15" s="119">
        <v>0.1</v>
      </c>
      <c r="C15" s="72">
        <v>0.23799999999999999</v>
      </c>
      <c r="D15" s="238"/>
      <c r="E15" s="239"/>
      <c r="F15" s="25" t="s">
        <v>94</v>
      </c>
      <c r="G15" s="211"/>
      <c r="H15" s="186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185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186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4"/>
      <c r="G18" s="210">
        <f>B19*12</f>
        <v>0</v>
      </c>
      <c r="H18" s="185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39"/>
      <c r="G19" s="211"/>
      <c r="H19" s="186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185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186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185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186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185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186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185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186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185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186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18510</v>
      </c>
      <c r="L30" s="228"/>
      <c r="M30" s="227">
        <f>SUM(M14:O29)</f>
        <v>4405.38</v>
      </c>
      <c r="N30" s="229"/>
      <c r="O30" s="228"/>
      <c r="P30" s="79">
        <f>SUM(P14:P29)</f>
        <v>22915.38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f>SUM(D34:O36)</f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100"/>
      <c r="E38" s="101"/>
      <c r="F38" s="102"/>
      <c r="G38" s="101"/>
      <c r="H38" s="31"/>
      <c r="J38" s="41"/>
      <c r="M38" s="28"/>
      <c r="N38" s="28"/>
      <c r="O38" s="28"/>
      <c r="P38" s="21"/>
    </row>
    <row r="39" spans="1:20" ht="14.45" customHeight="1">
      <c r="A39" s="2"/>
      <c r="B39" s="2"/>
      <c r="C39" s="76"/>
      <c r="D39" s="117"/>
      <c r="E39" s="117"/>
      <c r="F39" s="120"/>
      <c r="H39" s="28"/>
      <c r="J39" s="6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24"/>
      <c r="E40" s="102"/>
      <c r="F40" s="104"/>
      <c r="H40" s="28"/>
      <c r="J40" s="41"/>
      <c r="M40" s="28"/>
      <c r="N40" s="28"/>
      <c r="O40" s="28"/>
      <c r="P40" s="21"/>
    </row>
    <row r="41" spans="1:20" ht="14.45" customHeight="1">
      <c r="D41" s="124"/>
      <c r="E41" s="102"/>
      <c r="F41" s="104"/>
      <c r="H41" s="28"/>
      <c r="J41" s="28"/>
      <c r="K41" s="28"/>
      <c r="L41" s="28"/>
      <c r="M41" s="28"/>
      <c r="N41" s="28"/>
      <c r="O41" s="28"/>
      <c r="P41" s="21"/>
      <c r="R41" s="6"/>
    </row>
    <row r="42" spans="1:20" ht="14.45" customHeight="1">
      <c r="D42" s="82"/>
      <c r="E42" s="82"/>
      <c r="F42" s="103"/>
      <c r="H42" s="28"/>
      <c r="I42" s="28"/>
      <c r="J42" s="80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f>SUM(D38:O43)</f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/>
      <c r="E53" s="118"/>
      <c r="F53" s="121"/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F54" s="81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118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/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22915.38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P58*32%</f>
        <v>7332.9216000000006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30248.301600000003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7"/>
  <sheetViews>
    <sheetView showGridLines="0" showOutlineSymbols="0" topLeftCell="A13" zoomScale="90" zoomScaleNormal="90" workbookViewId="0">
      <selection activeCell="P44" sqref="P44"/>
    </sheetView>
  </sheetViews>
  <sheetFormatPr defaultColWidth="7.42578125" defaultRowHeight="12.75"/>
  <cols>
    <col min="1" max="1" width="8.7109375" customWidth="1"/>
    <col min="2" max="2" width="9.5703125" customWidth="1"/>
    <col min="3" max="3" width="7.7109375" style="69" customWidth="1"/>
    <col min="4" max="4" width="9.42578125" customWidth="1"/>
    <col min="5" max="5" width="14.42578125" customWidth="1"/>
    <col min="6" max="6" width="12.28515625" customWidth="1"/>
    <col min="7" max="7" width="7.42578125" customWidth="1"/>
    <col min="8" max="8" width="7" customWidth="1"/>
    <col min="9" max="9" width="8.28515625" customWidth="1"/>
    <col min="10" max="10" width="10.85546875" customWidth="1"/>
    <col min="11" max="11" width="2.7109375" customWidth="1"/>
    <col min="12" max="12" width="10" customWidth="1"/>
    <col min="13" max="13" width="8.7109375" customWidth="1"/>
    <col min="14" max="14" width="2.28515625" customWidth="1"/>
    <col min="15" max="15" width="2.140625" customWidth="1"/>
    <col min="16" max="16" width="12.28515625" customWidth="1"/>
    <col min="17" max="18" width="7.7109375" bestFit="1" customWidth="1"/>
  </cols>
  <sheetData>
    <row r="1" spans="1:17" ht="17.100000000000001" customHeight="1">
      <c r="E1" s="108"/>
      <c r="P1" s="5"/>
    </row>
    <row r="2" spans="1:17" ht="15.75" customHeight="1">
      <c r="D2" s="234" t="s">
        <v>67</v>
      </c>
      <c r="E2" s="235"/>
      <c r="F2" s="235"/>
      <c r="G2" s="235"/>
      <c r="H2" s="235"/>
      <c r="I2" s="235"/>
      <c r="J2" s="235"/>
      <c r="K2" s="34"/>
      <c r="L2" s="34"/>
      <c r="M2" s="34"/>
      <c r="N2" s="34"/>
      <c r="O2" s="34"/>
      <c r="P2" s="182" t="s">
        <v>101</v>
      </c>
    </row>
    <row r="3" spans="1:17" ht="3" customHeight="1"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1"/>
      <c r="P3" s="1"/>
    </row>
    <row r="4" spans="1:17" ht="4.5" customHeight="1">
      <c r="L4" s="4"/>
      <c r="N4" s="87"/>
      <c r="O4" s="84"/>
    </row>
    <row r="5" spans="1:17" ht="15.75">
      <c r="D5" s="247" t="s">
        <v>29</v>
      </c>
      <c r="E5" s="247"/>
      <c r="F5" s="247"/>
      <c r="G5" s="247"/>
      <c r="H5" s="247"/>
      <c r="I5" s="247"/>
      <c r="J5" s="247"/>
      <c r="K5" s="248"/>
      <c r="L5" s="49" t="s">
        <v>0</v>
      </c>
      <c r="N5" s="93" t="s">
        <v>1</v>
      </c>
    </row>
    <row r="6" spans="1:17" ht="15.75">
      <c r="A6" s="9"/>
      <c r="B6" s="9"/>
      <c r="C6" s="70"/>
      <c r="D6" s="258"/>
      <c r="E6" s="258"/>
      <c r="F6" s="258"/>
      <c r="G6" s="258"/>
      <c r="H6" s="258"/>
      <c r="I6" s="258"/>
      <c r="J6" s="258"/>
      <c r="K6" s="259"/>
      <c r="L6" s="220">
        <v>42917</v>
      </c>
      <c r="M6" s="221"/>
      <c r="N6" s="88"/>
      <c r="O6" s="221">
        <f>L6+364</f>
        <v>43281</v>
      </c>
      <c r="P6" s="222"/>
      <c r="Q6" s="10"/>
    </row>
    <row r="7" spans="1:17" ht="7.5" customHeight="1">
      <c r="D7" s="1"/>
      <c r="E7" s="1"/>
      <c r="F7" s="1"/>
      <c r="G7" s="1"/>
      <c r="H7" s="1"/>
      <c r="I7" s="1"/>
      <c r="J7" s="1"/>
      <c r="K7" s="1"/>
      <c r="L7" s="11"/>
      <c r="M7" s="1"/>
      <c r="N7" s="89"/>
      <c r="O7" s="7"/>
      <c r="P7" s="7"/>
    </row>
    <row r="8" spans="1:17" ht="11.25" customHeight="1">
      <c r="D8" s="110" t="s">
        <v>36</v>
      </c>
      <c r="E8" s="84"/>
      <c r="F8" s="84"/>
      <c r="G8" s="84"/>
      <c r="H8" s="84"/>
      <c r="I8" s="84"/>
      <c r="J8" s="84"/>
      <c r="K8" s="84"/>
      <c r="L8" s="109"/>
      <c r="M8" s="84"/>
      <c r="N8" s="84"/>
      <c r="O8" s="109"/>
      <c r="P8" s="109"/>
    </row>
    <row r="9" spans="1:17" ht="12" customHeight="1">
      <c r="D9" s="110" t="s">
        <v>37</v>
      </c>
      <c r="E9" s="84"/>
      <c r="F9" s="84"/>
      <c r="G9" s="84"/>
      <c r="H9" s="84"/>
      <c r="I9" s="84"/>
      <c r="J9" s="84"/>
      <c r="K9" s="84"/>
      <c r="L9" s="109"/>
      <c r="M9" s="84"/>
      <c r="N9" s="84"/>
      <c r="O9" s="109"/>
      <c r="P9" s="109"/>
    </row>
    <row r="10" spans="1:17" ht="11.25" customHeight="1">
      <c r="D10" s="223" t="s">
        <v>38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7" ht="10.35" customHeight="1">
      <c r="C11" s="71"/>
      <c r="F11" s="4"/>
      <c r="G11" s="244" t="s">
        <v>31</v>
      </c>
      <c r="H11" s="244" t="s">
        <v>32</v>
      </c>
      <c r="I11" s="257" t="s">
        <v>39</v>
      </c>
      <c r="J11" s="249" t="s">
        <v>33</v>
      </c>
      <c r="K11" s="251" t="s">
        <v>40</v>
      </c>
      <c r="L11" s="252"/>
      <c r="M11" s="4"/>
      <c r="N11" s="84"/>
      <c r="P11" s="4"/>
    </row>
    <row r="12" spans="1:17" ht="10.35" customHeight="1">
      <c r="A12" s="67" t="s">
        <v>19</v>
      </c>
      <c r="B12" s="97" t="s">
        <v>34</v>
      </c>
      <c r="C12" s="72" t="s">
        <v>27</v>
      </c>
      <c r="F12" s="12" t="s">
        <v>2</v>
      </c>
      <c r="G12" s="245"/>
      <c r="H12" s="245"/>
      <c r="I12" s="245"/>
      <c r="J12" s="249"/>
      <c r="K12" s="253"/>
      <c r="L12" s="254"/>
      <c r="M12" s="8" t="s">
        <v>3</v>
      </c>
      <c r="N12" s="85"/>
      <c r="P12" s="4"/>
    </row>
    <row r="13" spans="1:17">
      <c r="A13" s="68" t="s">
        <v>20</v>
      </c>
      <c r="B13" s="98" t="s">
        <v>35</v>
      </c>
      <c r="C13" s="73" t="s">
        <v>28</v>
      </c>
      <c r="D13" s="3" t="s">
        <v>4</v>
      </c>
      <c r="E13" s="1"/>
      <c r="F13" s="14" t="s">
        <v>5</v>
      </c>
      <c r="G13" s="246"/>
      <c r="H13" s="246"/>
      <c r="I13" s="246"/>
      <c r="J13" s="250"/>
      <c r="K13" s="255"/>
      <c r="L13" s="256"/>
      <c r="M13" s="13" t="s">
        <v>21</v>
      </c>
      <c r="N13" s="3"/>
      <c r="O13" s="1"/>
      <c r="P13" s="14" t="s">
        <v>6</v>
      </c>
    </row>
    <row r="14" spans="1:17" ht="14.45" customHeight="1">
      <c r="D14" s="236" t="s">
        <v>108</v>
      </c>
      <c r="E14" s="237"/>
      <c r="F14" s="24"/>
      <c r="G14" s="210">
        <f>B15*12</f>
        <v>1.2000000000000002</v>
      </c>
      <c r="H14" s="204"/>
      <c r="I14" s="212"/>
      <c r="J14" s="214">
        <f>A15</f>
        <v>181500</v>
      </c>
      <c r="K14" s="216">
        <f>J14*B15</f>
        <v>18150</v>
      </c>
      <c r="L14" s="217"/>
      <c r="M14" s="263">
        <f>K14*C15</f>
        <v>4319.7</v>
      </c>
      <c r="N14" s="264"/>
      <c r="O14" s="265"/>
      <c r="P14" s="216">
        <f>K14+M14</f>
        <v>22469.7</v>
      </c>
    </row>
    <row r="15" spans="1:17" ht="14.45" customHeight="1">
      <c r="A15" s="66">
        <v>181500</v>
      </c>
      <c r="B15" s="119">
        <v>0.1</v>
      </c>
      <c r="C15" s="72">
        <v>0.23799999999999999</v>
      </c>
      <c r="D15" s="238"/>
      <c r="E15" s="239"/>
      <c r="F15" s="25" t="s">
        <v>94</v>
      </c>
      <c r="G15" s="211"/>
      <c r="H15" s="205"/>
      <c r="I15" s="213"/>
      <c r="J15" s="215"/>
      <c r="K15" s="218"/>
      <c r="L15" s="219"/>
      <c r="M15" s="266"/>
      <c r="N15" s="267"/>
      <c r="O15" s="268"/>
      <c r="P15" s="218"/>
      <c r="Q15" s="127"/>
    </row>
    <row r="16" spans="1:17" ht="14.45" customHeight="1">
      <c r="A16" s="99"/>
      <c r="B16" s="99"/>
      <c r="C16" s="107"/>
      <c r="D16" s="230"/>
      <c r="E16" s="231"/>
      <c r="F16" s="27"/>
      <c r="G16" s="210">
        <f>B17*12</f>
        <v>0</v>
      </c>
      <c r="H16" s="204"/>
      <c r="I16" s="212"/>
      <c r="J16" s="214">
        <f>A17</f>
        <v>0</v>
      </c>
      <c r="K16" s="216">
        <f>J16*B17</f>
        <v>0</v>
      </c>
      <c r="L16" s="217"/>
      <c r="M16" s="263">
        <f>K16*C17</f>
        <v>0</v>
      </c>
      <c r="N16" s="264"/>
      <c r="O16" s="265"/>
      <c r="P16" s="216">
        <f>K16+M16</f>
        <v>0</v>
      </c>
    </row>
    <row r="17" spans="1:17" ht="14.45" customHeight="1">
      <c r="A17" s="66"/>
      <c r="B17" s="119"/>
      <c r="C17" s="72"/>
      <c r="D17" s="232"/>
      <c r="E17" s="233"/>
      <c r="F17" s="39"/>
      <c r="G17" s="211"/>
      <c r="H17" s="205"/>
      <c r="I17" s="213"/>
      <c r="J17" s="215"/>
      <c r="K17" s="218"/>
      <c r="L17" s="219"/>
      <c r="M17" s="266"/>
      <c r="N17" s="267"/>
      <c r="O17" s="268"/>
      <c r="P17" s="218"/>
    </row>
    <row r="18" spans="1:17" ht="14.45" customHeight="1">
      <c r="A18" s="33"/>
      <c r="B18" s="33"/>
      <c r="C18" s="71"/>
      <c r="D18" s="240"/>
      <c r="E18" s="241"/>
      <c r="F18" s="24"/>
      <c r="G18" s="210">
        <f>B19*12</f>
        <v>0</v>
      </c>
      <c r="H18" s="204"/>
      <c r="I18" s="212"/>
      <c r="J18" s="214">
        <f>A19</f>
        <v>0</v>
      </c>
      <c r="K18" s="216">
        <f>J18*B19</f>
        <v>0</v>
      </c>
      <c r="L18" s="217"/>
      <c r="M18" s="263">
        <f>K18*C19</f>
        <v>0</v>
      </c>
      <c r="N18" s="264"/>
      <c r="O18" s="265"/>
      <c r="P18" s="216">
        <f>K18+M18</f>
        <v>0</v>
      </c>
    </row>
    <row r="19" spans="1:17" ht="14.45" customHeight="1">
      <c r="A19" s="66"/>
      <c r="B19" s="119"/>
      <c r="C19" s="72"/>
      <c r="D19" s="242"/>
      <c r="E19" s="243"/>
      <c r="F19" s="39"/>
      <c r="G19" s="211"/>
      <c r="H19" s="205"/>
      <c r="I19" s="213"/>
      <c r="J19" s="215"/>
      <c r="K19" s="218"/>
      <c r="L19" s="219"/>
      <c r="M19" s="266"/>
      <c r="N19" s="267"/>
      <c r="O19" s="268"/>
      <c r="P19" s="218"/>
    </row>
    <row r="20" spans="1:17" ht="14.45" customHeight="1">
      <c r="A20" s="33"/>
      <c r="B20" s="33"/>
      <c r="C20" s="71"/>
      <c r="D20" s="206"/>
      <c r="E20" s="207"/>
      <c r="F20" s="24"/>
      <c r="G20" s="210">
        <f>B21*12</f>
        <v>0</v>
      </c>
      <c r="H20" s="204"/>
      <c r="I20" s="212"/>
      <c r="J20" s="214">
        <f>A21</f>
        <v>0</v>
      </c>
      <c r="K20" s="216">
        <f>J20*B21</f>
        <v>0</v>
      </c>
      <c r="L20" s="217"/>
      <c r="M20" s="216">
        <f>K20*C21</f>
        <v>0</v>
      </c>
      <c r="N20" s="261"/>
      <c r="O20" s="217"/>
      <c r="P20" s="216">
        <f>K20+M20</f>
        <v>0</v>
      </c>
    </row>
    <row r="21" spans="1:17" ht="14.45" customHeight="1">
      <c r="A21" s="66"/>
      <c r="B21" s="119"/>
      <c r="C21" s="72"/>
      <c r="D21" s="208"/>
      <c r="E21" s="209"/>
      <c r="F21" s="39"/>
      <c r="G21" s="211"/>
      <c r="H21" s="205"/>
      <c r="I21" s="213"/>
      <c r="J21" s="215"/>
      <c r="K21" s="218"/>
      <c r="L21" s="219"/>
      <c r="M21" s="218"/>
      <c r="N21" s="262"/>
      <c r="O21" s="219"/>
      <c r="P21" s="218"/>
    </row>
    <row r="22" spans="1:17" ht="14.45" customHeight="1">
      <c r="A22" s="33"/>
      <c r="B22" s="33"/>
      <c r="C22" s="71"/>
      <c r="D22" s="206"/>
      <c r="E22" s="207"/>
      <c r="F22" s="24"/>
      <c r="G22" s="210">
        <f>B23*12</f>
        <v>0</v>
      </c>
      <c r="H22" s="204"/>
      <c r="I22" s="212"/>
      <c r="J22" s="214">
        <f t="shared" ref="J22" si="0">SUM(A23*1.03/12*10)+(A23*1.03*1.03/12*2)</f>
        <v>0</v>
      </c>
      <c r="K22" s="216">
        <f>J22*B23</f>
        <v>0</v>
      </c>
      <c r="L22" s="217"/>
      <c r="M22" s="216">
        <f>K22*C23</f>
        <v>0</v>
      </c>
      <c r="N22" s="261"/>
      <c r="O22" s="217"/>
      <c r="P22" s="216">
        <f>K22+M22</f>
        <v>0</v>
      </c>
    </row>
    <row r="23" spans="1:17" ht="14.45" customHeight="1">
      <c r="A23" s="66"/>
      <c r="B23" s="119"/>
      <c r="C23" s="72"/>
      <c r="D23" s="208"/>
      <c r="E23" s="209"/>
      <c r="F23" s="39"/>
      <c r="G23" s="211"/>
      <c r="H23" s="205"/>
      <c r="I23" s="213"/>
      <c r="J23" s="215"/>
      <c r="K23" s="218"/>
      <c r="L23" s="219"/>
      <c r="M23" s="218"/>
      <c r="N23" s="262"/>
      <c r="O23" s="219"/>
      <c r="P23" s="218"/>
    </row>
    <row r="24" spans="1:17" ht="14.45" customHeight="1">
      <c r="A24" s="33"/>
      <c r="B24" s="33"/>
      <c r="C24" s="71"/>
      <c r="D24" s="206"/>
      <c r="E24" s="207"/>
      <c r="F24" s="24"/>
      <c r="G24" s="210">
        <f>B25*12</f>
        <v>0</v>
      </c>
      <c r="H24" s="204"/>
      <c r="I24" s="212"/>
      <c r="J24" s="214">
        <f>A25</f>
        <v>0</v>
      </c>
      <c r="K24" s="216">
        <f>J24*B25</f>
        <v>0</v>
      </c>
      <c r="L24" s="217"/>
      <c r="M24" s="216">
        <f>K24*C25</f>
        <v>0</v>
      </c>
      <c r="N24" s="261"/>
      <c r="O24" s="217"/>
      <c r="P24" s="216">
        <f>K24+M24</f>
        <v>0</v>
      </c>
    </row>
    <row r="25" spans="1:17" ht="14.45" customHeight="1">
      <c r="A25" s="66"/>
      <c r="B25" s="126"/>
      <c r="C25" s="72"/>
      <c r="D25" s="208"/>
      <c r="E25" s="209"/>
      <c r="F25" s="25"/>
      <c r="G25" s="211"/>
      <c r="H25" s="205"/>
      <c r="I25" s="213"/>
      <c r="J25" s="215"/>
      <c r="K25" s="218"/>
      <c r="L25" s="219"/>
      <c r="M25" s="218"/>
      <c r="N25" s="262"/>
      <c r="O25" s="219"/>
      <c r="P25" s="218"/>
    </row>
    <row r="26" spans="1:17" ht="14.45" customHeight="1">
      <c r="A26" s="33"/>
      <c r="B26" s="33"/>
      <c r="C26" s="71"/>
      <c r="D26" s="206"/>
      <c r="E26" s="207"/>
      <c r="F26" s="24"/>
      <c r="G26" s="210">
        <f>B27*12</f>
        <v>0</v>
      </c>
      <c r="H26" s="204"/>
      <c r="I26" s="212"/>
      <c r="J26" s="214">
        <f>A27</f>
        <v>0</v>
      </c>
      <c r="K26" s="216">
        <f>J26*B27</f>
        <v>0</v>
      </c>
      <c r="L26" s="217"/>
      <c r="M26" s="216">
        <f>K26*C27</f>
        <v>0</v>
      </c>
      <c r="N26" s="261"/>
      <c r="O26" s="217"/>
      <c r="P26" s="216">
        <f>K26+M26</f>
        <v>0</v>
      </c>
    </row>
    <row r="27" spans="1:17" ht="14.45" customHeight="1">
      <c r="A27" s="66"/>
      <c r="B27" s="126"/>
      <c r="C27" s="72"/>
      <c r="D27" s="208"/>
      <c r="E27" s="209"/>
      <c r="F27" s="25"/>
      <c r="G27" s="211"/>
      <c r="H27" s="205"/>
      <c r="I27" s="213"/>
      <c r="J27" s="215"/>
      <c r="K27" s="218"/>
      <c r="L27" s="219"/>
      <c r="M27" s="218"/>
      <c r="N27" s="262"/>
      <c r="O27" s="219"/>
      <c r="P27" s="218"/>
    </row>
    <row r="28" spans="1:17" ht="14.45" customHeight="1">
      <c r="A28" s="33"/>
      <c r="B28" s="33"/>
      <c r="C28" s="71"/>
      <c r="D28" s="230"/>
      <c r="E28" s="231"/>
      <c r="F28" s="24"/>
      <c r="G28" s="210">
        <f>B29*12</f>
        <v>0</v>
      </c>
      <c r="H28" s="204"/>
      <c r="I28" s="212"/>
      <c r="J28" s="214">
        <f>A29</f>
        <v>0</v>
      </c>
      <c r="K28" s="216">
        <f>J28*B29</f>
        <v>0</v>
      </c>
      <c r="L28" s="217"/>
      <c r="M28" s="216">
        <f>K28*C29</f>
        <v>0</v>
      </c>
      <c r="N28" s="261"/>
      <c r="O28" s="217"/>
      <c r="P28" s="216">
        <f>K28+M28</f>
        <v>0</v>
      </c>
    </row>
    <row r="29" spans="1:17" ht="14.45" customHeight="1" thickBot="1">
      <c r="A29" s="66"/>
      <c r="B29" s="126"/>
      <c r="C29" s="72"/>
      <c r="D29" s="232"/>
      <c r="E29" s="233"/>
      <c r="F29" s="25"/>
      <c r="G29" s="211"/>
      <c r="H29" s="205"/>
      <c r="I29" s="213"/>
      <c r="J29" s="215"/>
      <c r="K29" s="218"/>
      <c r="L29" s="219"/>
      <c r="M29" s="260"/>
      <c r="N29" s="269"/>
      <c r="O29" s="270"/>
      <c r="P29" s="260"/>
      <c r="Q29" t="s">
        <v>46</v>
      </c>
    </row>
    <row r="30" spans="1:17" ht="27.75" customHeight="1" thickTop="1" thickBot="1">
      <c r="A30" s="38"/>
      <c r="B30" s="38"/>
      <c r="C30" s="74"/>
      <c r="D30" s="78"/>
      <c r="E30" s="78"/>
      <c r="F30" s="111" t="s">
        <v>7</v>
      </c>
      <c r="G30" s="78"/>
      <c r="H30" s="78"/>
      <c r="I30" s="78"/>
      <c r="J30" s="78"/>
      <c r="K30" s="227">
        <f>SUM(K14:L29)</f>
        <v>18150</v>
      </c>
      <c r="L30" s="228"/>
      <c r="M30" s="227">
        <f>SUM(M14:O29)</f>
        <v>4319.7</v>
      </c>
      <c r="N30" s="229"/>
      <c r="O30" s="228"/>
      <c r="P30" s="79">
        <f>SUM(P14:P29)</f>
        <v>22469.7</v>
      </c>
    </row>
    <row r="31" spans="1:17" ht="14.45" customHeight="1" thickTop="1">
      <c r="A31" s="37"/>
      <c r="B31" s="37"/>
      <c r="C31" s="75"/>
      <c r="D31" s="17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8"/>
    </row>
    <row r="32" spans="1:17" ht="14.45" customHeight="1">
      <c r="A32" s="37"/>
      <c r="B32" s="37"/>
      <c r="C32" s="7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6">
        <v>0</v>
      </c>
    </row>
    <row r="33" spans="1:20" ht="14.45" customHeight="1">
      <c r="A33" s="37"/>
      <c r="B33" s="37"/>
      <c r="C33" s="75"/>
      <c r="D33" s="17" t="s">
        <v>65</v>
      </c>
      <c r="F33" s="20"/>
      <c r="G33" s="6"/>
      <c r="H33" s="6"/>
      <c r="I33" s="6"/>
      <c r="J33" s="6"/>
      <c r="K33" s="6"/>
      <c r="L33" s="6"/>
      <c r="M33" s="6"/>
      <c r="N33" s="6"/>
      <c r="O33" s="6"/>
      <c r="P33" s="21"/>
    </row>
    <row r="34" spans="1:20" ht="14.45" customHeight="1">
      <c r="A34" s="37"/>
      <c r="B34" s="37"/>
      <c r="C34" s="75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</row>
    <row r="35" spans="1:20" ht="14.45" customHeight="1">
      <c r="A35" s="37"/>
      <c r="B35" s="37"/>
      <c r="C35" s="7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1"/>
    </row>
    <row r="36" spans="1:20" ht="14.45" customHeight="1">
      <c r="A36" s="37"/>
      <c r="B36" s="37"/>
      <c r="C36" s="7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>
        <v>0</v>
      </c>
    </row>
    <row r="37" spans="1:20" ht="14.45" customHeight="1">
      <c r="A37" s="37"/>
      <c r="B37" s="37"/>
      <c r="C37" s="75"/>
      <c r="D37" s="17" t="s">
        <v>10</v>
      </c>
      <c r="E37" s="20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1:20" ht="14.45" customHeight="1">
      <c r="A38" s="2"/>
      <c r="B38" s="2"/>
      <c r="C38" s="76"/>
      <c r="D38" s="100"/>
      <c r="E38" s="101"/>
      <c r="F38" s="102"/>
      <c r="G38" s="101"/>
      <c r="H38" s="31"/>
      <c r="J38" s="41"/>
      <c r="M38" s="28"/>
      <c r="N38" s="28"/>
      <c r="O38" s="28"/>
      <c r="P38" s="21"/>
    </row>
    <row r="39" spans="1:20" ht="14.45" customHeight="1">
      <c r="A39" s="2"/>
      <c r="B39" s="2"/>
      <c r="C39" s="76"/>
      <c r="D39" s="117"/>
      <c r="E39" s="117"/>
      <c r="F39" s="120"/>
      <c r="H39" s="28"/>
      <c r="J39" s="6"/>
      <c r="K39" s="6"/>
      <c r="L39" s="6"/>
      <c r="M39" s="6"/>
      <c r="N39" s="28"/>
      <c r="O39" s="28"/>
      <c r="P39" s="21"/>
      <c r="S39" s="28"/>
      <c r="T39" s="28"/>
    </row>
    <row r="40" spans="1:20" ht="14.45" customHeight="1">
      <c r="D40" s="124"/>
      <c r="E40" s="102"/>
      <c r="F40" s="104"/>
      <c r="H40" s="28"/>
      <c r="J40" s="41"/>
      <c r="M40" s="28"/>
      <c r="N40" s="28"/>
      <c r="O40" s="28"/>
      <c r="P40" s="21"/>
    </row>
    <row r="41" spans="1:20" ht="14.45" customHeight="1">
      <c r="D41" s="124"/>
      <c r="E41" s="102"/>
      <c r="F41" s="104"/>
      <c r="H41" s="28"/>
      <c r="J41" s="28"/>
      <c r="K41" s="28"/>
      <c r="L41" s="28"/>
      <c r="M41" s="28"/>
      <c r="N41" s="28"/>
      <c r="O41" s="28"/>
      <c r="P41" s="21"/>
      <c r="R41" s="6"/>
    </row>
    <row r="42" spans="1:20" ht="14.45" customHeight="1">
      <c r="D42" s="82"/>
      <c r="E42" s="82"/>
      <c r="F42" s="103"/>
      <c r="H42" s="28"/>
      <c r="I42" s="28"/>
      <c r="J42" s="80"/>
      <c r="K42" s="28"/>
      <c r="L42" s="28"/>
      <c r="M42" s="28"/>
      <c r="N42" s="28"/>
      <c r="O42" s="28"/>
      <c r="P42" s="21"/>
    </row>
    <row r="43" spans="1:20" ht="14.45" customHeight="1">
      <c r="D43" s="105"/>
      <c r="E43" s="43"/>
      <c r="F43" s="106"/>
      <c r="G43" s="32"/>
      <c r="H43" s="43"/>
      <c r="I43" s="26"/>
      <c r="J43" s="26"/>
      <c r="K43" s="26"/>
      <c r="L43" s="26"/>
      <c r="M43" s="26"/>
      <c r="N43" s="26"/>
      <c r="O43" s="26"/>
      <c r="P43" s="16">
        <v>0</v>
      </c>
    </row>
    <row r="44" spans="1:20" ht="14.45" customHeight="1">
      <c r="D44" s="17" t="s">
        <v>12</v>
      </c>
      <c r="E44" s="125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20" ht="14.45" customHeight="1"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16">
        <v>0</v>
      </c>
    </row>
    <row r="46" spans="1:20" ht="3" customHeight="1">
      <c r="D46" s="6"/>
      <c r="E46" s="6"/>
      <c r="F46" s="113"/>
      <c r="G46" s="6"/>
      <c r="H46" s="6"/>
      <c r="I46" s="6"/>
      <c r="J46" s="6"/>
      <c r="K46" s="6"/>
      <c r="L46" s="6"/>
      <c r="M46" s="6"/>
      <c r="N46" s="6"/>
      <c r="O46" s="6"/>
      <c r="P46" s="15"/>
    </row>
    <row r="47" spans="1:20" ht="12" customHeight="1">
      <c r="D47" s="115" t="s">
        <v>41</v>
      </c>
      <c r="E47" s="35"/>
      <c r="F47" s="112"/>
      <c r="G47" s="26"/>
      <c r="H47" s="26"/>
      <c r="I47" s="26"/>
      <c r="J47" s="26"/>
      <c r="K47" s="26"/>
      <c r="L47" s="26"/>
      <c r="M47" s="26"/>
      <c r="N47" s="26"/>
      <c r="O47" s="26"/>
      <c r="P47" s="16">
        <f>SUM(D47:O47)</f>
        <v>0</v>
      </c>
    </row>
    <row r="48" spans="1:20" ht="12.95" customHeight="1">
      <c r="D48" s="115" t="s">
        <v>42</v>
      </c>
      <c r="E48" s="114"/>
      <c r="F48" s="112"/>
      <c r="G48" s="26"/>
      <c r="H48" s="26"/>
      <c r="I48" s="26"/>
      <c r="J48" s="26"/>
      <c r="K48" s="26"/>
      <c r="L48" s="26"/>
      <c r="M48" s="26"/>
      <c r="N48" s="26"/>
      <c r="O48" s="26"/>
      <c r="P48" s="16">
        <f>SUM(D48:O48)</f>
        <v>0</v>
      </c>
    </row>
    <row r="49" spans="1:18" ht="0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1:18" ht="14.45" customHeight="1">
      <c r="D50" s="17" t="s">
        <v>13</v>
      </c>
      <c r="E50" s="6"/>
      <c r="G50" s="116" t="s">
        <v>11</v>
      </c>
      <c r="H50" s="19"/>
      <c r="I50" s="19"/>
      <c r="J50" s="19"/>
      <c r="K50" s="19"/>
      <c r="L50" s="19"/>
      <c r="M50" s="19"/>
      <c r="N50" s="19"/>
      <c r="O50" s="19"/>
      <c r="P50" s="21"/>
    </row>
    <row r="51" spans="1:18" ht="14.45" customHeight="1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6">
        <f>SUM(D50:O51)</f>
        <v>0</v>
      </c>
    </row>
    <row r="52" spans="1:18" ht="14.45" customHeight="1">
      <c r="D52" s="17" t="s">
        <v>14</v>
      </c>
      <c r="F52" s="129" t="s">
        <v>15</v>
      </c>
      <c r="G52" s="22"/>
      <c r="H52" s="22"/>
      <c r="I52" s="22"/>
      <c r="J52" s="22"/>
      <c r="K52" s="22"/>
      <c r="L52" s="22"/>
      <c r="M52" s="10"/>
      <c r="N52" s="10"/>
      <c r="O52" s="10"/>
      <c r="P52" s="21"/>
    </row>
    <row r="53" spans="1:18" ht="14.45" customHeight="1">
      <c r="A53" s="2"/>
      <c r="B53" s="2"/>
      <c r="C53" s="76"/>
      <c r="D53" s="82" t="s">
        <v>106</v>
      </c>
      <c r="E53" s="118"/>
      <c r="F53" s="121">
        <v>7000</v>
      </c>
      <c r="G53" s="28"/>
      <c r="H53" s="28"/>
      <c r="I53" s="28"/>
      <c r="J53" s="28"/>
      <c r="K53" s="28"/>
      <c r="L53" s="28"/>
      <c r="M53" s="28"/>
      <c r="N53" s="28"/>
      <c r="O53" s="28"/>
      <c r="P53" s="21"/>
    </row>
    <row r="54" spans="1:18" ht="14.45" customHeight="1">
      <c r="A54" s="2"/>
      <c r="B54" s="2"/>
      <c r="C54" s="76"/>
      <c r="F54" s="81"/>
      <c r="G54" s="36"/>
      <c r="H54" s="36"/>
      <c r="I54" s="82"/>
      <c r="J54" s="80"/>
      <c r="K54" s="80"/>
      <c r="L54" s="80"/>
      <c r="M54" s="80"/>
      <c r="N54" s="80"/>
      <c r="O54" s="28"/>
      <c r="P54" s="21"/>
    </row>
    <row r="55" spans="1:18" ht="14.45" customHeight="1">
      <c r="D55" s="80"/>
      <c r="E55" s="118"/>
      <c r="F55" s="80"/>
      <c r="G55" s="36"/>
      <c r="H55" s="36"/>
      <c r="I55" s="28"/>
      <c r="J55" s="28"/>
      <c r="K55" s="28"/>
      <c r="L55" s="28"/>
      <c r="M55" s="28"/>
      <c r="N55" s="28"/>
      <c r="O55" s="28"/>
      <c r="P55" s="21"/>
    </row>
    <row r="56" spans="1:18" ht="14.45" customHeight="1">
      <c r="D56" s="43"/>
      <c r="E56" s="43"/>
      <c r="F56" s="43"/>
      <c r="G56" s="43"/>
      <c r="H56" s="43"/>
      <c r="I56" s="43"/>
      <c r="J56" s="82"/>
      <c r="K56" s="43"/>
      <c r="L56" s="43"/>
      <c r="M56" s="43"/>
      <c r="N56" s="43"/>
      <c r="O56" s="43"/>
      <c r="P56" s="44">
        <f>SUM(D53:O56)</f>
        <v>7000</v>
      </c>
    </row>
    <row r="57" spans="1:18" ht="16.5" customHeight="1" thickBot="1">
      <c r="D57" s="54" t="s">
        <v>24</v>
      </c>
      <c r="E57" s="54"/>
      <c r="F57" s="54"/>
      <c r="G57" s="54"/>
      <c r="H57" s="54"/>
      <c r="I57" s="54"/>
      <c r="J57" s="90"/>
      <c r="K57" s="54"/>
      <c r="L57" s="54"/>
      <c r="M57" s="55" t="s">
        <v>30</v>
      </c>
      <c r="N57" s="61"/>
      <c r="O57" s="86"/>
      <c r="P57" s="45"/>
    </row>
    <row r="58" spans="1:18" ht="22.5" customHeight="1" thickBot="1">
      <c r="D58" s="56" t="s">
        <v>25</v>
      </c>
      <c r="E58" s="40"/>
      <c r="F58" s="40"/>
      <c r="G58" s="40"/>
      <c r="H58" s="40"/>
      <c r="I58" s="40"/>
      <c r="J58" s="83"/>
      <c r="K58" s="40"/>
      <c r="L58" s="40"/>
      <c r="M58" s="91"/>
      <c r="N58" s="92"/>
      <c r="O58" s="48" t="s">
        <v>17</v>
      </c>
      <c r="P58" s="42">
        <f>SUM(P30:P57)</f>
        <v>29469.7</v>
      </c>
    </row>
    <row r="59" spans="1:18" ht="16.5" customHeight="1" thickBot="1">
      <c r="D59" s="57" t="s">
        <v>24</v>
      </c>
      <c r="E59" s="58"/>
      <c r="F59" s="57"/>
      <c r="G59" s="59"/>
      <c r="H59" s="59"/>
      <c r="I59" s="57"/>
      <c r="J59" s="60"/>
      <c r="K59" s="57"/>
      <c r="L59" s="57"/>
      <c r="M59" s="55" t="s">
        <v>18</v>
      </c>
      <c r="N59" s="55"/>
      <c r="O59" s="46"/>
      <c r="P59" s="47">
        <f>P58*67%</f>
        <v>19744.699000000001</v>
      </c>
      <c r="Q59" s="6"/>
    </row>
    <row r="60" spans="1:18" ht="22.5" customHeight="1" thickBot="1">
      <c r="D60" s="62" t="s">
        <v>16</v>
      </c>
      <c r="E60" s="63"/>
      <c r="F60" s="63"/>
      <c r="G60" s="63"/>
      <c r="H60" s="63"/>
      <c r="I60" s="63"/>
      <c r="J60" s="64"/>
      <c r="K60" s="63"/>
      <c r="L60" s="63"/>
      <c r="M60" s="65"/>
      <c r="N60" s="65"/>
      <c r="O60" s="48" t="s">
        <v>17</v>
      </c>
      <c r="P60" s="42">
        <f>P58+P59</f>
        <v>49214.399000000005</v>
      </c>
      <c r="R60" s="6"/>
    </row>
    <row r="61" spans="1:18" s="50" customFormat="1" ht="11.25">
      <c r="C61" s="77"/>
      <c r="D61" s="51" t="s">
        <v>43</v>
      </c>
      <c r="G61" s="52" t="s">
        <v>23</v>
      </c>
      <c r="H61" s="52"/>
      <c r="I61" s="53" t="s">
        <v>26</v>
      </c>
      <c r="P61" s="94" t="s">
        <v>22</v>
      </c>
    </row>
    <row r="62" spans="1:18">
      <c r="D62" s="23"/>
    </row>
    <row r="63" spans="1:18">
      <c r="M63" s="127"/>
      <c r="P63" s="81"/>
    </row>
    <row r="64" spans="1:18">
      <c r="M64" s="127"/>
      <c r="P64" s="81"/>
    </row>
    <row r="65" spans="13:16" customFormat="1">
      <c r="M65" s="108"/>
      <c r="N65" s="108"/>
      <c r="O65" s="108"/>
      <c r="P65" s="128"/>
    </row>
    <row r="66" spans="13:16" customFormat="1">
      <c r="M66" s="108"/>
      <c r="N66" s="108"/>
      <c r="O66" s="108"/>
      <c r="P66" s="128"/>
    </row>
    <row r="67" spans="13:16" customFormat="1">
      <c r="P67" s="81"/>
    </row>
  </sheetData>
  <mergeCells count="70">
    <mergeCell ref="D10:P10"/>
    <mergeCell ref="D2:J2"/>
    <mergeCell ref="D5:K5"/>
    <mergeCell ref="D6:K6"/>
    <mergeCell ref="L6:M6"/>
    <mergeCell ref="O6:P6"/>
    <mergeCell ref="G11:G13"/>
    <mergeCell ref="H11:H13"/>
    <mergeCell ref="I11:I13"/>
    <mergeCell ref="J11:J13"/>
    <mergeCell ref="K11:L13"/>
    <mergeCell ref="M14:O15"/>
    <mergeCell ref="P14:P15"/>
    <mergeCell ref="D16:E17"/>
    <mergeCell ref="G16:G17"/>
    <mergeCell ref="I16:I17"/>
    <mergeCell ref="J16:J17"/>
    <mergeCell ref="K16:L17"/>
    <mergeCell ref="M16:O17"/>
    <mergeCell ref="P16:P17"/>
    <mergeCell ref="D14:E15"/>
    <mergeCell ref="G14:G15"/>
    <mergeCell ref="I14:I15"/>
    <mergeCell ref="J14:J15"/>
    <mergeCell ref="K14:L15"/>
    <mergeCell ref="P18:P19"/>
    <mergeCell ref="D20:E21"/>
    <mergeCell ref="G20:G21"/>
    <mergeCell ref="I20:I21"/>
    <mergeCell ref="J20:J21"/>
    <mergeCell ref="K20:L21"/>
    <mergeCell ref="M20:O21"/>
    <mergeCell ref="P20:P21"/>
    <mergeCell ref="D18:E19"/>
    <mergeCell ref="G18:G19"/>
    <mergeCell ref="I18:I19"/>
    <mergeCell ref="J18:J19"/>
    <mergeCell ref="K18:L19"/>
    <mergeCell ref="M18:O19"/>
    <mergeCell ref="M26:O27"/>
    <mergeCell ref="P22:P23"/>
    <mergeCell ref="D24:E25"/>
    <mergeCell ref="G24:G25"/>
    <mergeCell ref="I24:I25"/>
    <mergeCell ref="J24:J25"/>
    <mergeCell ref="K24:L25"/>
    <mergeCell ref="M24:O25"/>
    <mergeCell ref="P24:P25"/>
    <mergeCell ref="D22:E23"/>
    <mergeCell ref="G22:G23"/>
    <mergeCell ref="I22:I23"/>
    <mergeCell ref="J22:J23"/>
    <mergeCell ref="K22:L23"/>
    <mergeCell ref="M22:O23"/>
    <mergeCell ref="K30:L30"/>
    <mergeCell ref="M30:O30"/>
    <mergeCell ref="D45:O45"/>
    <mergeCell ref="P26:P27"/>
    <mergeCell ref="D28:E29"/>
    <mergeCell ref="G28:G29"/>
    <mergeCell ref="I28:I29"/>
    <mergeCell ref="J28:J29"/>
    <mergeCell ref="K28:L29"/>
    <mergeCell ref="M28:O29"/>
    <mergeCell ref="P28:P29"/>
    <mergeCell ref="D26:E27"/>
    <mergeCell ref="G26:G27"/>
    <mergeCell ref="I26:I27"/>
    <mergeCell ref="J26:J27"/>
    <mergeCell ref="K26:L27"/>
  </mergeCells>
  <printOptions horizontalCentered="1"/>
  <pageMargins left="0.5" right="0.5" top="0.5" bottom="0.5" header="0" footer="0"/>
  <pageSetup scale="87" orientation="portrait" r:id="rId1"/>
  <headerFooter alignWithMargins="0"/>
  <rowBreaks count="1" manualBreakCount="1">
    <brk id="62" min="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YR 1</vt:lpstr>
      <vt:lpstr> SUB 1 YR 1</vt:lpstr>
      <vt:lpstr>SUB 2 YR 1</vt:lpstr>
      <vt:lpstr>YR 2</vt:lpstr>
      <vt:lpstr>SUB 1 YR 2</vt:lpstr>
      <vt:lpstr>SUB 2 YR 2</vt:lpstr>
      <vt:lpstr>YR 3</vt:lpstr>
      <vt:lpstr>SUB 1 YR 3</vt:lpstr>
      <vt:lpstr>SUB 2 YR 3</vt:lpstr>
      <vt:lpstr>YR 4</vt:lpstr>
      <vt:lpstr>SUB 1 YR 4</vt:lpstr>
      <vt:lpstr>SUB 2 YR 4</vt:lpstr>
      <vt:lpstr>YR 5</vt:lpstr>
      <vt:lpstr>SUB 1 YR 5</vt:lpstr>
      <vt:lpstr>SUB 2 YR 5</vt:lpstr>
      <vt:lpstr>Entire Budget</vt:lpstr>
      <vt:lpstr>IDC</vt:lpstr>
      <vt:lpstr>' SUB 1 YR 1'!Print_Area</vt:lpstr>
      <vt:lpstr>'Entire Budget'!Print_Area</vt:lpstr>
      <vt:lpstr>IDC!Print_Area</vt:lpstr>
      <vt:lpstr>'SUB 1 YR 2'!Print_Area</vt:lpstr>
      <vt:lpstr>'SUB 1 YR 3'!Print_Area</vt:lpstr>
      <vt:lpstr>'SUB 1 YR 4'!Print_Area</vt:lpstr>
      <vt:lpstr>'SUB 1 YR 5'!Print_Area</vt:lpstr>
      <vt:lpstr>'SUB 2 YR 1'!Print_Area</vt:lpstr>
      <vt:lpstr>'SUB 2 YR 2'!Print_Area</vt:lpstr>
      <vt:lpstr>'SUB 2 YR 3'!Print_Area</vt:lpstr>
      <vt:lpstr>'SUB 2 YR 4'!Print_Area</vt:lpstr>
      <vt:lpstr>'SUB 2 YR 5'!Print_Area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C. Quinn</dc:creator>
  <cp:lastModifiedBy>Jarvis, Michelle</cp:lastModifiedBy>
  <cp:lastPrinted>2014-12-04T19:26:14Z</cp:lastPrinted>
  <dcterms:created xsi:type="dcterms:W3CDTF">1998-04-20T00:28:40Z</dcterms:created>
  <dcterms:modified xsi:type="dcterms:W3CDTF">2016-08-18T14:36:58Z</dcterms:modified>
</cp:coreProperties>
</file>