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knock\Desktop\"/>
    </mc:Choice>
  </mc:AlternateContent>
  <bookViews>
    <workbookView xWindow="0" yWindow="0" windowWidth="18735" windowHeight="11865" tabRatio="966" activeTab="2"/>
  </bookViews>
  <sheets>
    <sheet name="Instructions" sheetId="3" r:id="rId1"/>
    <sheet name="Data Sheet" sheetId="2" r:id="rId2"/>
    <sheet name="UI MTDC" sheetId="4" r:id="rId3"/>
    <sheet name="Total Project Cost" sheetId="8" r:id="rId4"/>
    <sheet name="EIPRS and comparison" sheetId="9" r:id="rId5"/>
    <sheet name="Person Months Conversion" sheetId="6" r:id="rId6"/>
  </sheets>
  <definedNames>
    <definedName name="Indirect_Rate" localSheetId="3">'Total Project Cost'!$B$45:$B$53</definedName>
    <definedName name="Indirect_Rate">'UI MTDC'!$B$55:$B$62</definedName>
    <definedName name="Select" localSheetId="3">'Total Project Cost'!$B$45:$B$53</definedName>
    <definedName name="Select" localSheetId="2">'UI MTDC'!$B$55:$B$62</definedName>
  </definedNames>
  <calcPr calcId="152511"/>
</workbook>
</file>

<file path=xl/calcChain.xml><?xml version="1.0" encoding="utf-8"?>
<calcChain xmlns="http://schemas.openxmlformats.org/spreadsheetml/2006/main">
  <c r="A50" i="4" l="1"/>
  <c r="A49" i="4"/>
  <c r="A48" i="4"/>
  <c r="A39" i="4" l="1"/>
  <c r="C27" i="8" l="1"/>
  <c r="C23" i="8"/>
  <c r="F56" i="2"/>
  <c r="F55" i="2"/>
  <c r="F48" i="2"/>
  <c r="F47" i="2"/>
  <c r="F40" i="2"/>
  <c r="F39" i="2"/>
  <c r="F32" i="2"/>
  <c r="F31" i="2"/>
  <c r="F24" i="2"/>
  <c r="F23" i="2"/>
  <c r="F16" i="2"/>
  <c r="F15" i="2"/>
  <c r="F7" i="2"/>
  <c r="F6" i="2"/>
  <c r="F30" i="2" l="1"/>
  <c r="A4" i="4"/>
  <c r="A14" i="9"/>
  <c r="A13" i="9"/>
  <c r="A12" i="9"/>
  <c r="A11" i="9"/>
  <c r="A10" i="9"/>
  <c r="A9" i="9"/>
  <c r="A8" i="9" l="1"/>
  <c r="A4" i="8"/>
  <c r="A13" i="4"/>
  <c r="A13" i="8" s="1"/>
  <c r="L42" i="8" l="1"/>
  <c r="E41" i="8"/>
  <c r="G41" i="8"/>
  <c r="I41" i="8"/>
  <c r="K41" i="8"/>
  <c r="C41" i="8"/>
  <c r="E40" i="8"/>
  <c r="G40" i="8"/>
  <c r="I40" i="8"/>
  <c r="K40" i="8"/>
  <c r="C40" i="8"/>
  <c r="M40" i="8" s="1"/>
  <c r="E39" i="8"/>
  <c r="G39" i="8"/>
  <c r="I39" i="8"/>
  <c r="K39" i="8"/>
  <c r="C39" i="8"/>
  <c r="E38" i="8"/>
  <c r="G38" i="8"/>
  <c r="I38" i="8"/>
  <c r="M38" i="8" s="1"/>
  <c r="K38" i="8"/>
  <c r="C38" i="8"/>
  <c r="E37" i="8"/>
  <c r="G37" i="8"/>
  <c r="I37" i="8"/>
  <c r="K37" i="8"/>
  <c r="C37" i="8"/>
  <c r="C36" i="8"/>
  <c r="E35" i="8"/>
  <c r="G35" i="8"/>
  <c r="I35" i="8"/>
  <c r="K35" i="8"/>
  <c r="C35" i="8"/>
  <c r="E34" i="8"/>
  <c r="G34" i="8"/>
  <c r="I34" i="8"/>
  <c r="K34" i="8"/>
  <c r="C34" i="8"/>
  <c r="E33" i="8"/>
  <c r="G33" i="8"/>
  <c r="I33" i="8"/>
  <c r="K33" i="8"/>
  <c r="C33" i="8"/>
  <c r="E32" i="8"/>
  <c r="G32" i="8"/>
  <c r="I32" i="8"/>
  <c r="K32" i="8"/>
  <c r="C32" i="8"/>
  <c r="M32" i="8" s="1"/>
  <c r="E31" i="8"/>
  <c r="G31" i="8"/>
  <c r="I31" i="8"/>
  <c r="K31" i="8"/>
  <c r="C31" i="8"/>
  <c r="E30" i="8"/>
  <c r="G30" i="8"/>
  <c r="I30" i="8"/>
  <c r="K30" i="8"/>
  <c r="C30" i="8"/>
  <c r="E29" i="8"/>
  <c r="G29" i="8"/>
  <c r="I29" i="8"/>
  <c r="K29" i="8"/>
  <c r="C29" i="8"/>
  <c r="M29" i="8" s="1"/>
  <c r="E28" i="8"/>
  <c r="G28" i="8"/>
  <c r="I28" i="8"/>
  <c r="K28" i="8"/>
  <c r="C28" i="8"/>
  <c r="M28" i="8" s="1"/>
  <c r="E27" i="8"/>
  <c r="M27" i="8" s="1"/>
  <c r="G27" i="8"/>
  <c r="I27" i="8"/>
  <c r="K27" i="8"/>
  <c r="E26" i="8"/>
  <c r="G26" i="8"/>
  <c r="I26" i="8"/>
  <c r="K26" i="8"/>
  <c r="C26" i="8"/>
  <c r="E25" i="8"/>
  <c r="G25" i="8"/>
  <c r="I25" i="8"/>
  <c r="K25" i="8"/>
  <c r="C25" i="8"/>
  <c r="E24" i="8"/>
  <c r="G24" i="8"/>
  <c r="I24" i="8"/>
  <c r="K24" i="8"/>
  <c r="C24" i="8"/>
  <c r="M24" i="8" s="1"/>
  <c r="E23" i="8"/>
  <c r="G23" i="8"/>
  <c r="M23" i="8" s="1"/>
  <c r="I23" i="8"/>
  <c r="K23" i="8"/>
  <c r="A44" i="8"/>
  <c r="M33" i="8"/>
  <c r="A17" i="8"/>
  <c r="A16" i="8"/>
  <c r="A15" i="8"/>
  <c r="C53" i="2"/>
  <c r="C45" i="2"/>
  <c r="C37" i="2"/>
  <c r="C29" i="2"/>
  <c r="C21" i="2"/>
  <c r="C13" i="2"/>
  <c r="B6" i="2"/>
  <c r="C4" i="2"/>
  <c r="F5" i="2"/>
  <c r="C77" i="2"/>
  <c r="C74" i="2"/>
  <c r="C71" i="2"/>
  <c r="C68" i="2"/>
  <c r="C65" i="2"/>
  <c r="C62" i="2"/>
  <c r="M62" i="2" s="1"/>
  <c r="B90" i="2"/>
  <c r="B96" i="2"/>
  <c r="B84" i="2"/>
  <c r="M180" i="2"/>
  <c r="M181" i="2" s="1"/>
  <c r="M176" i="2"/>
  <c r="M177" i="2" s="1"/>
  <c r="M172" i="2"/>
  <c r="M173" i="2" s="1"/>
  <c r="M168" i="2"/>
  <c r="M164" i="2"/>
  <c r="M160" i="2"/>
  <c r="M161" i="2" s="1"/>
  <c r="M162" i="2" s="1"/>
  <c r="J180" i="2"/>
  <c r="J176" i="2"/>
  <c r="J172" i="2"/>
  <c r="J168" i="2"/>
  <c r="J164" i="2"/>
  <c r="J160" i="2"/>
  <c r="G180" i="2"/>
  <c r="G181" i="2" s="1"/>
  <c r="G176" i="2"/>
  <c r="G177" i="2" s="1"/>
  <c r="G172" i="2"/>
  <c r="G173" i="2" s="1"/>
  <c r="G168" i="2"/>
  <c r="G169" i="2" s="1"/>
  <c r="G164" i="2"/>
  <c r="G165" i="2" s="1"/>
  <c r="G160" i="2"/>
  <c r="G161" i="2" s="1"/>
  <c r="S180" i="2"/>
  <c r="S181" i="2" s="1"/>
  <c r="P180" i="2"/>
  <c r="S176" i="2"/>
  <c r="P176" i="2"/>
  <c r="S153" i="2"/>
  <c r="S154" i="2" s="1"/>
  <c r="P153" i="2"/>
  <c r="P154" i="2" s="1"/>
  <c r="M153" i="2"/>
  <c r="M154" i="2" s="1"/>
  <c r="J153" i="2"/>
  <c r="J154" i="2" s="1"/>
  <c r="G153" i="2"/>
  <c r="G154" i="2" s="1"/>
  <c r="B153" i="2"/>
  <c r="S151" i="2"/>
  <c r="P151" i="2"/>
  <c r="M151" i="2"/>
  <c r="J151" i="2"/>
  <c r="G151" i="2"/>
  <c r="S147" i="2"/>
  <c r="S148" i="2" s="1"/>
  <c r="P147" i="2"/>
  <c r="P148" i="2" s="1"/>
  <c r="M147" i="2"/>
  <c r="M148" i="2" s="1"/>
  <c r="J147" i="2"/>
  <c r="J148" i="2" s="1"/>
  <c r="G147" i="2"/>
  <c r="G148" i="2" s="1"/>
  <c r="B147" i="2"/>
  <c r="S145" i="2"/>
  <c r="P145" i="2"/>
  <c r="M145" i="2"/>
  <c r="J145" i="2"/>
  <c r="G145" i="2"/>
  <c r="S114" i="2"/>
  <c r="S115" i="2" s="1"/>
  <c r="P114" i="2"/>
  <c r="P115" i="2" s="1"/>
  <c r="M114" i="2"/>
  <c r="M115" i="2" s="1"/>
  <c r="J114" i="2"/>
  <c r="J115" i="2" s="1"/>
  <c r="G114" i="2"/>
  <c r="G115" i="2" s="1"/>
  <c r="U115" i="2" s="1"/>
  <c r="B114" i="2"/>
  <c r="S112" i="2"/>
  <c r="P112" i="2"/>
  <c r="M112" i="2"/>
  <c r="J112" i="2"/>
  <c r="G112" i="2"/>
  <c r="S108" i="2"/>
  <c r="S109" i="2" s="1"/>
  <c r="P108" i="2"/>
  <c r="P109" i="2" s="1"/>
  <c r="M108" i="2"/>
  <c r="M109" i="2" s="1"/>
  <c r="J108" i="2"/>
  <c r="J109" i="2" s="1"/>
  <c r="G108" i="2"/>
  <c r="G109" i="2" s="1"/>
  <c r="B108" i="2"/>
  <c r="S106" i="2"/>
  <c r="S107" i="2" s="1"/>
  <c r="P106" i="2"/>
  <c r="P107" i="2" s="1"/>
  <c r="M106" i="2"/>
  <c r="M107" i="2" s="1"/>
  <c r="M110" i="2" s="1"/>
  <c r="J106" i="2"/>
  <c r="J107" i="2" s="1"/>
  <c r="J110" i="2" s="1"/>
  <c r="G106" i="2"/>
  <c r="G107" i="2" s="1"/>
  <c r="S76" i="2"/>
  <c r="P76" i="2"/>
  <c r="M76" i="2"/>
  <c r="J76" i="2"/>
  <c r="G76" i="2"/>
  <c r="S73" i="2"/>
  <c r="P73" i="2"/>
  <c r="M73" i="2"/>
  <c r="J73" i="2"/>
  <c r="G73" i="2"/>
  <c r="G70" i="2"/>
  <c r="S102" i="2"/>
  <c r="S100" i="2"/>
  <c r="S101" i="2" s="1"/>
  <c r="S96" i="2"/>
  <c r="S94" i="2"/>
  <c r="S95" i="2" s="1"/>
  <c r="S90" i="2"/>
  <c r="S88" i="2"/>
  <c r="S84" i="2"/>
  <c r="S85" i="2" s="1"/>
  <c r="S82" i="2"/>
  <c r="K7" i="4" s="1"/>
  <c r="K7" i="8" s="1"/>
  <c r="P102" i="2"/>
  <c r="P100" i="2"/>
  <c r="P96" i="2"/>
  <c r="P97" i="2" s="1"/>
  <c r="P94" i="2"/>
  <c r="P95" i="2" s="1"/>
  <c r="P90" i="2"/>
  <c r="P88" i="2"/>
  <c r="P84" i="2"/>
  <c r="P85" i="2" s="1"/>
  <c r="P82" i="2"/>
  <c r="I7" i="4" s="1"/>
  <c r="I7" i="8" s="1"/>
  <c r="M102" i="2"/>
  <c r="M100" i="2"/>
  <c r="M101" i="2" s="1"/>
  <c r="M104" i="2" s="1"/>
  <c r="M96" i="2"/>
  <c r="M94" i="2"/>
  <c r="M95" i="2" s="1"/>
  <c r="M90" i="2"/>
  <c r="M88" i="2"/>
  <c r="M84" i="2"/>
  <c r="M85" i="2" s="1"/>
  <c r="M82" i="2"/>
  <c r="G7" i="4" s="1"/>
  <c r="G7" i="8" s="1"/>
  <c r="J102" i="2"/>
  <c r="J100" i="2"/>
  <c r="J101" i="2" s="1"/>
  <c r="J96" i="2"/>
  <c r="J97" i="2" s="1"/>
  <c r="J94" i="2"/>
  <c r="J95" i="2" s="1"/>
  <c r="J90" i="2"/>
  <c r="J88" i="2"/>
  <c r="J84" i="2"/>
  <c r="J82" i="2"/>
  <c r="E7" i="4" s="1"/>
  <c r="E7" i="8" s="1"/>
  <c r="G82" i="2"/>
  <c r="P61" i="2"/>
  <c r="S61" i="2"/>
  <c r="E34" i="4"/>
  <c r="AR5" i="6"/>
  <c r="AR4" i="6"/>
  <c r="AS4" i="6" s="1"/>
  <c r="AI5" i="6"/>
  <c r="AJ5" i="6" s="1"/>
  <c r="AI4" i="6"/>
  <c r="Z5" i="6"/>
  <c r="Z6" i="6"/>
  <c r="AA6" i="6" s="1"/>
  <c r="Z7" i="6"/>
  <c r="Z8" i="6"/>
  <c r="AA8" i="6" s="1"/>
  <c r="Z9" i="6"/>
  <c r="Z10" i="6"/>
  <c r="AA10" i="6" s="1"/>
  <c r="Z4" i="6"/>
  <c r="AA4" i="6" s="1"/>
  <c r="F54" i="2"/>
  <c r="I54" i="2"/>
  <c r="L54" i="2"/>
  <c r="O54" i="2"/>
  <c r="R54" i="2"/>
  <c r="B55" i="2"/>
  <c r="AF57" i="2"/>
  <c r="AH57" i="2"/>
  <c r="AJ57" i="2"/>
  <c r="AL57" i="2"/>
  <c r="M3" i="2"/>
  <c r="M6" i="2" s="1"/>
  <c r="M12" i="2"/>
  <c r="M20" i="2"/>
  <c r="M28" i="2"/>
  <c r="M36" i="2"/>
  <c r="M44" i="2"/>
  <c r="M52" i="2"/>
  <c r="M61" i="2"/>
  <c r="M64" i="2"/>
  <c r="M67" i="2"/>
  <c r="M70" i="2"/>
  <c r="M89" i="2"/>
  <c r="M91" i="2"/>
  <c r="M97" i="2"/>
  <c r="M103" i="2"/>
  <c r="M121" i="2"/>
  <c r="M122" i="2" s="1"/>
  <c r="M125" i="2" s="1"/>
  <c r="M123" i="2"/>
  <c r="M124" i="2"/>
  <c r="M127" i="2"/>
  <c r="M128" i="2" s="1"/>
  <c r="M129" i="2"/>
  <c r="M130" i="2" s="1"/>
  <c r="M133" i="2"/>
  <c r="M134" i="2"/>
  <c r="M135" i="2"/>
  <c r="M136" i="2" s="1"/>
  <c r="M139" i="2"/>
  <c r="M140" i="2"/>
  <c r="M141" i="2"/>
  <c r="M142" i="2" s="1"/>
  <c r="Q5" i="6"/>
  <c r="R5" i="6" s="1"/>
  <c r="Q4" i="6"/>
  <c r="S172" i="2"/>
  <c r="S168" i="2"/>
  <c r="S164" i="2"/>
  <c r="S160" i="2"/>
  <c r="S141" i="2"/>
  <c r="S142" i="2" s="1"/>
  <c r="P168" i="2"/>
  <c r="P169" i="2"/>
  <c r="P172" i="2"/>
  <c r="P173" i="2" s="1"/>
  <c r="P174" i="2" s="1"/>
  <c r="P164" i="2"/>
  <c r="P165" i="2" s="1"/>
  <c r="P160" i="2"/>
  <c r="P161" i="2" s="1"/>
  <c r="J139" i="2"/>
  <c r="S139" i="2"/>
  <c r="S135" i="2"/>
  <c r="S136" i="2" s="1"/>
  <c r="S133" i="2"/>
  <c r="S129" i="2"/>
  <c r="S130" i="2" s="1"/>
  <c r="S127" i="2"/>
  <c r="S123" i="2"/>
  <c r="S124" i="2" s="1"/>
  <c r="S121" i="2"/>
  <c r="K8" i="4" s="1"/>
  <c r="K8" i="8" s="1"/>
  <c r="P141" i="2"/>
  <c r="P142" i="2" s="1"/>
  <c r="P139" i="2"/>
  <c r="P135" i="2"/>
  <c r="P136" i="2" s="1"/>
  <c r="P133" i="2"/>
  <c r="P129" i="2"/>
  <c r="P130" i="2" s="1"/>
  <c r="P127" i="2"/>
  <c r="P123" i="2"/>
  <c r="P124" i="2" s="1"/>
  <c r="P121" i="2"/>
  <c r="I8" i="4" s="1"/>
  <c r="I8" i="8" s="1"/>
  <c r="J141" i="2"/>
  <c r="J142" i="2" s="1"/>
  <c r="J135" i="2"/>
  <c r="J136" i="2" s="1"/>
  <c r="J133" i="2"/>
  <c r="J129" i="2"/>
  <c r="J130" i="2" s="1"/>
  <c r="J127" i="2"/>
  <c r="J123" i="2"/>
  <c r="J124" i="2" s="1"/>
  <c r="J121" i="2"/>
  <c r="G121" i="2"/>
  <c r="G141" i="2"/>
  <c r="G142" i="2" s="1"/>
  <c r="G139" i="2"/>
  <c r="G135" i="2"/>
  <c r="G136" i="2" s="1"/>
  <c r="G133" i="2"/>
  <c r="G129" i="2"/>
  <c r="G130" i="2" s="1"/>
  <c r="G127" i="2"/>
  <c r="G123" i="2"/>
  <c r="G124" i="2" s="1"/>
  <c r="S103" i="2"/>
  <c r="P103" i="2"/>
  <c r="P101" i="2"/>
  <c r="P104" i="2" s="1"/>
  <c r="J103" i="2"/>
  <c r="G102" i="2"/>
  <c r="G103" i="2" s="1"/>
  <c r="G100" i="2"/>
  <c r="G101" i="2" s="1"/>
  <c r="G104" i="2" s="1"/>
  <c r="S97" i="2"/>
  <c r="G96" i="2"/>
  <c r="G97" i="2" s="1"/>
  <c r="G94" i="2"/>
  <c r="G95" i="2" s="1"/>
  <c r="S91" i="2"/>
  <c r="P91" i="2"/>
  <c r="J91" i="2"/>
  <c r="J89" i="2"/>
  <c r="G90" i="2"/>
  <c r="G91" i="2" s="1"/>
  <c r="U91" i="2" s="1"/>
  <c r="G88" i="2"/>
  <c r="J85" i="2"/>
  <c r="J70" i="2"/>
  <c r="G84" i="2"/>
  <c r="G85" i="2" s="1"/>
  <c r="S70" i="2"/>
  <c r="S71" i="2" s="1"/>
  <c r="S67" i="2"/>
  <c r="S64" i="2"/>
  <c r="P70" i="2"/>
  <c r="P67" i="2"/>
  <c r="P64" i="2"/>
  <c r="J67" i="2"/>
  <c r="J64" i="2"/>
  <c r="M50" i="4"/>
  <c r="M49" i="4"/>
  <c r="M48" i="4"/>
  <c r="M47" i="4"/>
  <c r="M46" i="4"/>
  <c r="M45" i="4"/>
  <c r="M44" i="4"/>
  <c r="M43" i="4"/>
  <c r="M41" i="4"/>
  <c r="M40" i="4"/>
  <c r="M23" i="2"/>
  <c r="B135" i="2"/>
  <c r="B129" i="2"/>
  <c r="B102" i="2"/>
  <c r="G67" i="2"/>
  <c r="A10" i="6"/>
  <c r="A8" i="6"/>
  <c r="A9" i="6"/>
  <c r="A7" i="6"/>
  <c r="A6" i="6"/>
  <c r="A5" i="6"/>
  <c r="A4" i="6"/>
  <c r="J61" i="2"/>
  <c r="AR10" i="6"/>
  <c r="AO10" i="6"/>
  <c r="AP10" i="6" s="1"/>
  <c r="AI10" i="6"/>
  <c r="AF10" i="6"/>
  <c r="W10" i="6"/>
  <c r="X10" i="6" s="1"/>
  <c r="Q10" i="6"/>
  <c r="R10" i="6" s="1"/>
  <c r="N10" i="6"/>
  <c r="E10" i="6"/>
  <c r="AR9" i="6"/>
  <c r="AO9" i="6"/>
  <c r="AP9" i="6" s="1"/>
  <c r="AI9" i="6"/>
  <c r="AF9" i="6"/>
  <c r="W9" i="6"/>
  <c r="X9" i="6" s="1"/>
  <c r="Q9" i="6"/>
  <c r="R9" i="6" s="1"/>
  <c r="N9" i="6"/>
  <c r="AR8" i="6"/>
  <c r="AS8" i="6" s="1"/>
  <c r="AO8" i="6"/>
  <c r="AP8" i="6" s="1"/>
  <c r="AI8" i="6"/>
  <c r="AJ8" i="6" s="1"/>
  <c r="AF8" i="6"/>
  <c r="W8" i="6"/>
  <c r="Q8" i="6"/>
  <c r="R8" i="6" s="1"/>
  <c r="N8" i="6"/>
  <c r="O8" i="6" s="1"/>
  <c r="AR7" i="6"/>
  <c r="AO7" i="6"/>
  <c r="AI7" i="6"/>
  <c r="AJ7" i="6" s="1"/>
  <c r="AF7" i="6"/>
  <c r="AG7" i="6" s="1"/>
  <c r="W7" i="6"/>
  <c r="N7" i="6"/>
  <c r="O7" i="6" s="1"/>
  <c r="Q7" i="6"/>
  <c r="R7" i="6" s="1"/>
  <c r="E7" i="6"/>
  <c r="F7" i="6" s="1"/>
  <c r="AR6" i="6"/>
  <c r="AO6" i="6"/>
  <c r="AI6" i="6"/>
  <c r="AJ6" i="6" s="1"/>
  <c r="AF6" i="6"/>
  <c r="AG6" i="6" s="1"/>
  <c r="W6" i="6"/>
  <c r="Q6" i="6"/>
  <c r="N6" i="6"/>
  <c r="O6" i="6" s="1"/>
  <c r="E6" i="6"/>
  <c r="F6" i="6" s="1"/>
  <c r="AL10" i="6"/>
  <c r="AC10" i="6"/>
  <c r="T10" i="6"/>
  <c r="K10" i="6"/>
  <c r="L10" i="6" s="1"/>
  <c r="B10" i="6"/>
  <c r="AL9" i="6"/>
  <c r="AM9" i="6" s="1"/>
  <c r="AC9" i="6"/>
  <c r="AD9" i="6" s="1"/>
  <c r="T9" i="6"/>
  <c r="U9" i="6" s="1"/>
  <c r="K9" i="6"/>
  <c r="E9" i="6"/>
  <c r="AL8" i="6"/>
  <c r="AM8" i="6" s="1"/>
  <c r="AC8" i="6"/>
  <c r="AD8" i="6" s="1"/>
  <c r="T8" i="6"/>
  <c r="K8" i="6"/>
  <c r="E8" i="6"/>
  <c r="F8" i="6" s="1"/>
  <c r="AL7" i="6"/>
  <c r="AM7" i="6" s="1"/>
  <c r="AC7" i="6"/>
  <c r="T7" i="6"/>
  <c r="U7" i="6" s="1"/>
  <c r="K7" i="6"/>
  <c r="L7" i="6" s="1"/>
  <c r="B7" i="6"/>
  <c r="C7" i="6" s="1"/>
  <c r="AL6" i="6"/>
  <c r="AC6" i="6"/>
  <c r="T6" i="6"/>
  <c r="U6" i="6" s="1"/>
  <c r="L38" i="2"/>
  <c r="I38" i="2"/>
  <c r="J3" i="2"/>
  <c r="P52" i="2"/>
  <c r="J52" i="2"/>
  <c r="J44" i="2"/>
  <c r="J36" i="2"/>
  <c r="R38" i="2" s="1"/>
  <c r="J28" i="2"/>
  <c r="R30" i="2" s="1"/>
  <c r="S20" i="2"/>
  <c r="P20" i="2"/>
  <c r="J20" i="2"/>
  <c r="J12" i="2"/>
  <c r="S12" i="2"/>
  <c r="P12" i="2"/>
  <c r="G28" i="2"/>
  <c r="O30" i="2" s="1"/>
  <c r="H5" i="6"/>
  <c r="I5" i="6" s="1"/>
  <c r="AO5" i="6"/>
  <c r="AF5" i="6"/>
  <c r="W5" i="6"/>
  <c r="T5" i="6"/>
  <c r="N5" i="6"/>
  <c r="O5" i="6" s="1"/>
  <c r="E5" i="6"/>
  <c r="AL5" i="6"/>
  <c r="AC5" i="6"/>
  <c r="AD5" i="6" s="1"/>
  <c r="K5" i="6"/>
  <c r="L5" i="6" s="1"/>
  <c r="H4" i="6"/>
  <c r="AO4" i="6"/>
  <c r="AP4" i="6" s="1"/>
  <c r="AF4" i="6"/>
  <c r="AG4" i="6" s="1"/>
  <c r="W4" i="6"/>
  <c r="X4" i="6" s="1"/>
  <c r="N4" i="6"/>
  <c r="E4" i="6"/>
  <c r="AS10" i="6"/>
  <c r="AS9" i="6"/>
  <c r="AS7" i="6"/>
  <c r="AS6" i="6"/>
  <c r="AS5" i="6"/>
  <c r="AJ10" i="6"/>
  <c r="AJ9" i="6"/>
  <c r="AJ4" i="6"/>
  <c r="AA9" i="6"/>
  <c r="AA7" i="6"/>
  <c r="AA5" i="6"/>
  <c r="R6" i="6"/>
  <c r="R4" i="6"/>
  <c r="AP7" i="6"/>
  <c r="AP6" i="6"/>
  <c r="AP5" i="6"/>
  <c r="AG10" i="6"/>
  <c r="AG9" i="6"/>
  <c r="AG8" i="6"/>
  <c r="AG5" i="6"/>
  <c r="X8" i="6"/>
  <c r="X7" i="6"/>
  <c r="X6" i="6"/>
  <c r="X5" i="6"/>
  <c r="O10" i="6"/>
  <c r="O9" i="6"/>
  <c r="O4" i="6"/>
  <c r="AM10" i="6"/>
  <c r="AM6" i="6"/>
  <c r="AM5" i="6"/>
  <c r="AD10" i="6"/>
  <c r="AD7" i="6"/>
  <c r="AD6" i="6"/>
  <c r="U10" i="6"/>
  <c r="U5" i="6"/>
  <c r="U8" i="6"/>
  <c r="AL4" i="6"/>
  <c r="AM4" i="6" s="1"/>
  <c r="AC4" i="6"/>
  <c r="AD4" i="6" s="1"/>
  <c r="T4" i="6"/>
  <c r="U4" i="6" s="1"/>
  <c r="K4" i="6"/>
  <c r="L4" i="6" s="1"/>
  <c r="K6" i="6"/>
  <c r="L6" i="6" s="1"/>
  <c r="L9" i="6"/>
  <c r="L8" i="6"/>
  <c r="F4" i="6"/>
  <c r="H10" i="6"/>
  <c r="I10" i="6" s="1"/>
  <c r="H9" i="6"/>
  <c r="I9" i="6" s="1"/>
  <c r="H8" i="6"/>
  <c r="I8" i="6" s="1"/>
  <c r="H7" i="6"/>
  <c r="I7" i="6" s="1"/>
  <c r="H6" i="6"/>
  <c r="I6" i="6" s="1"/>
  <c r="F5" i="6"/>
  <c r="F9" i="6"/>
  <c r="F10" i="6"/>
  <c r="B9" i="6"/>
  <c r="C9" i="6" s="1"/>
  <c r="B8" i="6"/>
  <c r="B6" i="6"/>
  <c r="C6" i="6" s="1"/>
  <c r="B5" i="6"/>
  <c r="C5" i="6" s="1"/>
  <c r="C8" i="6"/>
  <c r="C10" i="6"/>
  <c r="B4" i="6"/>
  <c r="C4" i="6" s="1"/>
  <c r="I4" i="6"/>
  <c r="C34" i="4"/>
  <c r="G52" i="2"/>
  <c r="S52" i="2"/>
  <c r="S44" i="2"/>
  <c r="P44" i="2"/>
  <c r="G44" i="2"/>
  <c r="S36" i="2"/>
  <c r="P36" i="2"/>
  <c r="P170" i="2" l="1"/>
  <c r="M137" i="2"/>
  <c r="M131" i="2"/>
  <c r="M30" i="8"/>
  <c r="M37" i="8"/>
  <c r="M41" i="8"/>
  <c r="M92" i="2"/>
  <c r="S68" i="2"/>
  <c r="M26" i="8"/>
  <c r="U88" i="2"/>
  <c r="M31" i="8"/>
  <c r="M35" i="8"/>
  <c r="M39" i="8"/>
  <c r="M34" i="8"/>
  <c r="M143" i="2"/>
  <c r="E9" i="4"/>
  <c r="E9" i="8" s="1"/>
  <c r="H42" i="8"/>
  <c r="H43" i="8" s="1"/>
  <c r="U85" i="2"/>
  <c r="U97" i="2"/>
  <c r="M83" i="2"/>
  <c r="M86" i="2" s="1"/>
  <c r="M117" i="2" s="1"/>
  <c r="P110" i="2"/>
  <c r="U154" i="2"/>
  <c r="U82" i="2"/>
  <c r="E8" i="4"/>
  <c r="E8" i="8" s="1"/>
  <c r="U109" i="2"/>
  <c r="D42" i="8"/>
  <c r="J104" i="2"/>
  <c r="S104" i="2"/>
  <c r="K9" i="4"/>
  <c r="K9" i="8" s="1"/>
  <c r="J83" i="2"/>
  <c r="G110" i="2"/>
  <c r="S110" i="2"/>
  <c r="U148" i="2"/>
  <c r="J42" i="8"/>
  <c r="J43" i="8" s="1"/>
  <c r="F42" i="8"/>
  <c r="F43" i="8" s="1"/>
  <c r="M25" i="8"/>
  <c r="B14" i="9"/>
  <c r="C8" i="4"/>
  <c r="C8" i="8" s="1"/>
  <c r="G8" i="4"/>
  <c r="G8" i="8" s="1"/>
  <c r="C7" i="4"/>
  <c r="G9" i="4"/>
  <c r="G9" i="8" s="1"/>
  <c r="I9" i="4"/>
  <c r="I9" i="8" s="1"/>
  <c r="C9" i="4"/>
  <c r="U70" i="2"/>
  <c r="U73" i="2"/>
  <c r="U76" i="2"/>
  <c r="E6" i="4"/>
  <c r="E6" i="8" s="1"/>
  <c r="G6" i="4"/>
  <c r="G6" i="8" s="1"/>
  <c r="I6" i="4"/>
  <c r="I6" i="8" s="1"/>
  <c r="K6" i="4"/>
  <c r="K6" i="8" s="1"/>
  <c r="G166" i="2"/>
  <c r="G170" i="2"/>
  <c r="G174" i="2"/>
  <c r="G178" i="2"/>
  <c r="G182" i="2"/>
  <c r="J161" i="2"/>
  <c r="J165" i="2"/>
  <c r="J166" i="2" s="1"/>
  <c r="J169" i="2"/>
  <c r="J170" i="2" s="1"/>
  <c r="J173" i="2"/>
  <c r="J174" i="2" s="1"/>
  <c r="J177" i="2"/>
  <c r="J178" i="2" s="1"/>
  <c r="J181" i="2"/>
  <c r="J182" i="2" s="1"/>
  <c r="M165" i="2"/>
  <c r="M166" i="2" s="1"/>
  <c r="M169" i="2"/>
  <c r="M170" i="2" s="1"/>
  <c r="M174" i="2"/>
  <c r="M178" i="2"/>
  <c r="M182" i="2"/>
  <c r="U180" i="2"/>
  <c r="P181" i="2"/>
  <c r="P182" i="2" s="1"/>
  <c r="S182" i="2"/>
  <c r="U176" i="2"/>
  <c r="P177" i="2"/>
  <c r="P178" i="2" s="1"/>
  <c r="S177" i="2"/>
  <c r="S178" i="2" s="1"/>
  <c r="U151" i="2"/>
  <c r="G152" i="2"/>
  <c r="J152" i="2"/>
  <c r="J155" i="2" s="1"/>
  <c r="M152" i="2"/>
  <c r="M155" i="2" s="1"/>
  <c r="P152" i="2"/>
  <c r="P155" i="2" s="1"/>
  <c r="S152" i="2"/>
  <c r="S155" i="2" s="1"/>
  <c r="U153" i="2"/>
  <c r="U145" i="2"/>
  <c r="G146" i="2"/>
  <c r="G149" i="2" s="1"/>
  <c r="J146" i="2"/>
  <c r="M146" i="2"/>
  <c r="P146" i="2"/>
  <c r="S146" i="2"/>
  <c r="U147" i="2"/>
  <c r="U112" i="2"/>
  <c r="G113" i="2"/>
  <c r="J113" i="2"/>
  <c r="J116" i="2" s="1"/>
  <c r="M113" i="2"/>
  <c r="M116" i="2" s="1"/>
  <c r="P113" i="2"/>
  <c r="P116" i="2" s="1"/>
  <c r="S113" i="2"/>
  <c r="S116" i="2" s="1"/>
  <c r="U114" i="2"/>
  <c r="S77" i="2"/>
  <c r="U106" i="2"/>
  <c r="U108" i="2"/>
  <c r="U107" i="2"/>
  <c r="G77" i="2"/>
  <c r="J77" i="2"/>
  <c r="M77" i="2"/>
  <c r="P77" i="2"/>
  <c r="S74" i="2"/>
  <c r="G74" i="2"/>
  <c r="J74" i="2"/>
  <c r="M74" i="2"/>
  <c r="P74" i="2"/>
  <c r="G68" i="2"/>
  <c r="G71" i="2"/>
  <c r="M98" i="2"/>
  <c r="S98" i="2"/>
  <c r="P98" i="2"/>
  <c r="J98" i="2"/>
  <c r="G98" i="2"/>
  <c r="J86" i="2"/>
  <c r="M71" i="2"/>
  <c r="M68" i="2"/>
  <c r="U94" i="2"/>
  <c r="U95" i="2"/>
  <c r="U103" i="2"/>
  <c r="U121" i="2"/>
  <c r="U124" i="2"/>
  <c r="U127" i="2"/>
  <c r="U130" i="2"/>
  <c r="U133" i="2"/>
  <c r="U136" i="2"/>
  <c r="U139" i="2"/>
  <c r="U142" i="2"/>
  <c r="U141" i="2"/>
  <c r="U160" i="2"/>
  <c r="U164" i="2"/>
  <c r="U168" i="2"/>
  <c r="U172" i="2"/>
  <c r="S173" i="2"/>
  <c r="S169" i="2"/>
  <c r="S165" i="2"/>
  <c r="S161" i="2"/>
  <c r="U135" i="2"/>
  <c r="U129" i="2"/>
  <c r="U123" i="2"/>
  <c r="U102" i="2"/>
  <c r="U101" i="2"/>
  <c r="U100" i="2"/>
  <c r="U96" i="2"/>
  <c r="J71" i="2"/>
  <c r="J68" i="2"/>
  <c r="J62" i="2"/>
  <c r="P68" i="2"/>
  <c r="P71" i="2"/>
  <c r="U71" i="2" s="1"/>
  <c r="G162" i="2"/>
  <c r="S122" i="2"/>
  <c r="S128" i="2"/>
  <c r="S134" i="2"/>
  <c r="S140" i="2"/>
  <c r="S143" i="2" s="1"/>
  <c r="P122" i="2"/>
  <c r="P128" i="2"/>
  <c r="P131" i="2" s="1"/>
  <c r="P134" i="2"/>
  <c r="P137" i="2" s="1"/>
  <c r="P140" i="2"/>
  <c r="P143" i="2" s="1"/>
  <c r="J122" i="2"/>
  <c r="J128" i="2"/>
  <c r="J131" i="2" s="1"/>
  <c r="J134" i="2"/>
  <c r="J137" i="2" s="1"/>
  <c r="J140" i="2"/>
  <c r="J143" i="2" s="1"/>
  <c r="G122" i="2"/>
  <c r="G128" i="2"/>
  <c r="G134" i="2"/>
  <c r="G140" i="2"/>
  <c r="G143" i="2" s="1"/>
  <c r="U90" i="2"/>
  <c r="U84" i="2"/>
  <c r="J92" i="2"/>
  <c r="G89" i="2"/>
  <c r="P89" i="2"/>
  <c r="P92" i="2" s="1"/>
  <c r="S89" i="2"/>
  <c r="S92" i="2" s="1"/>
  <c r="U67" i="2"/>
  <c r="G36" i="2"/>
  <c r="O38" i="2" s="1"/>
  <c r="S28" i="2"/>
  <c r="P28" i="2"/>
  <c r="G20" i="2"/>
  <c r="G12" i="2"/>
  <c r="U12" i="2" s="1"/>
  <c r="S3" i="2"/>
  <c r="P3" i="2"/>
  <c r="G3" i="2"/>
  <c r="M9" i="4" l="1"/>
  <c r="C9" i="8"/>
  <c r="M7" i="4"/>
  <c r="C7" i="8"/>
  <c r="U104" i="2"/>
  <c r="G17" i="4"/>
  <c r="G17" i="8" s="1"/>
  <c r="U3" i="2"/>
  <c r="U110" i="2"/>
  <c r="U68" i="2"/>
  <c r="U165" i="2"/>
  <c r="M8" i="8"/>
  <c r="M7" i="8"/>
  <c r="K18" i="4"/>
  <c r="K18" i="8" s="1"/>
  <c r="M9" i="8"/>
  <c r="M8" i="4"/>
  <c r="J162" i="2"/>
  <c r="E18" i="4"/>
  <c r="E18" i="8" s="1"/>
  <c r="G18" i="4"/>
  <c r="G18" i="8" s="1"/>
  <c r="C18" i="4"/>
  <c r="C18" i="8" s="1"/>
  <c r="I18" i="4"/>
  <c r="I18" i="8" s="1"/>
  <c r="J125" i="2"/>
  <c r="E17" i="4"/>
  <c r="E17" i="8" s="1"/>
  <c r="P125" i="2"/>
  <c r="I17" i="4"/>
  <c r="I17" i="8" s="1"/>
  <c r="C17" i="4"/>
  <c r="C17" i="8" s="1"/>
  <c r="K17" i="4"/>
  <c r="K17" i="8" s="1"/>
  <c r="E16" i="4"/>
  <c r="E16" i="8" s="1"/>
  <c r="G16" i="4"/>
  <c r="G16" i="8" s="1"/>
  <c r="U74" i="2"/>
  <c r="U77" i="2"/>
  <c r="S149" i="2"/>
  <c r="P149" i="2"/>
  <c r="M149" i="2"/>
  <c r="M156" i="2" s="1"/>
  <c r="J149" i="2"/>
  <c r="J156" i="2" s="1"/>
  <c r="M183" i="2"/>
  <c r="J183" i="2"/>
  <c r="G183" i="2"/>
  <c r="U181" i="2"/>
  <c r="U182" i="2"/>
  <c r="U177" i="2"/>
  <c r="U178" i="2"/>
  <c r="U152" i="2"/>
  <c r="U155" i="2"/>
  <c r="G155" i="2"/>
  <c r="U146" i="2"/>
  <c r="U149" i="2" s="1"/>
  <c r="U113" i="2"/>
  <c r="U116" i="2"/>
  <c r="G116" i="2"/>
  <c r="U98" i="2"/>
  <c r="U161" i="2"/>
  <c r="U173" i="2"/>
  <c r="S174" i="2"/>
  <c r="U174" i="2" s="1"/>
  <c r="U169" i="2"/>
  <c r="S170" i="2"/>
  <c r="U170" i="2" s="1"/>
  <c r="S137" i="2"/>
  <c r="U134" i="2"/>
  <c r="U137" i="2" s="1"/>
  <c r="S131" i="2"/>
  <c r="U128" i="2"/>
  <c r="U131" i="2" s="1"/>
  <c r="S125" i="2"/>
  <c r="U122" i="2"/>
  <c r="U125" i="2" s="1"/>
  <c r="U140" i="2"/>
  <c r="U143" i="2" s="1"/>
  <c r="G137" i="2"/>
  <c r="G131" i="2"/>
  <c r="G125" i="2"/>
  <c r="J117" i="2"/>
  <c r="G92" i="2"/>
  <c r="U89" i="2"/>
  <c r="U92" i="2" s="1"/>
  <c r="B141" i="2"/>
  <c r="B123" i="2"/>
  <c r="P83" i="2"/>
  <c r="S83" i="2"/>
  <c r="G83" i="2"/>
  <c r="G64" i="2"/>
  <c r="U64" i="2" s="1"/>
  <c r="AJ43" i="2"/>
  <c r="M53" i="2"/>
  <c r="G61" i="2"/>
  <c r="M17" i="4" l="1"/>
  <c r="C6" i="4"/>
  <c r="C6" i="8" s="1"/>
  <c r="P156" i="2"/>
  <c r="M17" i="8"/>
  <c r="K16" i="4"/>
  <c r="K16" i="8" s="1"/>
  <c r="M18" i="8"/>
  <c r="M6" i="8"/>
  <c r="G86" i="2"/>
  <c r="C16" i="4"/>
  <c r="C16" i="8" s="1"/>
  <c r="M16" i="8" s="1"/>
  <c r="P86" i="2"/>
  <c r="P117" i="2" s="1"/>
  <c r="I16" i="4"/>
  <c r="I16" i="8" s="1"/>
  <c r="M6" i="4"/>
  <c r="U61" i="2"/>
  <c r="S156" i="2"/>
  <c r="G156" i="2"/>
  <c r="U156" i="2" s="1"/>
  <c r="G117" i="2"/>
  <c r="M65" i="2"/>
  <c r="G65" i="2"/>
  <c r="G62" i="2"/>
  <c r="S86" i="2"/>
  <c r="M56" i="2"/>
  <c r="M54" i="2"/>
  <c r="G55" i="2"/>
  <c r="J55" i="2"/>
  <c r="M55" i="2"/>
  <c r="M57" i="2" s="1"/>
  <c r="P55" i="2"/>
  <c r="S55" i="2"/>
  <c r="P65" i="2"/>
  <c r="J65" i="2"/>
  <c r="U83" i="2"/>
  <c r="U86" i="2" s="1"/>
  <c r="P166" i="2"/>
  <c r="S166" i="2"/>
  <c r="P53" i="2"/>
  <c r="J53" i="2"/>
  <c r="P162" i="2"/>
  <c r="P183" i="2" s="1"/>
  <c r="S162" i="2"/>
  <c r="S183" i="2" s="1"/>
  <c r="S117" i="2"/>
  <c r="G53" i="2"/>
  <c r="S53" i="2"/>
  <c r="S65" i="2"/>
  <c r="U52" i="2"/>
  <c r="AF29" i="2"/>
  <c r="M15" i="2" s="1"/>
  <c r="AH43" i="2"/>
  <c r="M47" i="2" s="1"/>
  <c r="AF43" i="2"/>
  <c r="M39" i="2"/>
  <c r="B47" i="2"/>
  <c r="U44" i="2"/>
  <c r="S39" i="2"/>
  <c r="P39" i="2"/>
  <c r="J39" i="2"/>
  <c r="G39" i="2"/>
  <c r="U36" i="2"/>
  <c r="U28" i="2"/>
  <c r="U20" i="2"/>
  <c r="B39" i="2"/>
  <c r="B31" i="2"/>
  <c r="B23" i="2"/>
  <c r="B15" i="2"/>
  <c r="M13" i="2"/>
  <c r="AH15" i="2"/>
  <c r="S23" i="2" s="1"/>
  <c r="AF15" i="2"/>
  <c r="G6" i="2" s="1"/>
  <c r="M33" i="4"/>
  <c r="M45" i="2"/>
  <c r="M46" i="2" s="1"/>
  <c r="M29" i="2"/>
  <c r="M28" i="4"/>
  <c r="N28" i="4" s="1"/>
  <c r="O28" i="4" s="1"/>
  <c r="G34" i="4"/>
  <c r="M58" i="2" l="1"/>
  <c r="U65" i="2"/>
  <c r="C15" i="4"/>
  <c r="C15" i="8" s="1"/>
  <c r="M16" i="4"/>
  <c r="E15" i="4"/>
  <c r="E15" i="8" s="1"/>
  <c r="J78" i="2"/>
  <c r="G15" i="4"/>
  <c r="G15" i="8" s="1"/>
  <c r="M78" i="2"/>
  <c r="G78" i="2"/>
  <c r="U183" i="2"/>
  <c r="S56" i="2"/>
  <c r="S54" i="2"/>
  <c r="G56" i="2"/>
  <c r="G54" i="2"/>
  <c r="J56" i="2"/>
  <c r="J57" i="2" s="1"/>
  <c r="J54" i="2"/>
  <c r="P56" i="2"/>
  <c r="P57" i="2" s="1"/>
  <c r="P54" i="2"/>
  <c r="S57" i="2"/>
  <c r="G57" i="2"/>
  <c r="G58" i="2" s="1"/>
  <c r="L22" i="2"/>
  <c r="M21" i="2"/>
  <c r="M22" i="2" s="1"/>
  <c r="M30" i="2"/>
  <c r="M32" i="2"/>
  <c r="J37" i="2"/>
  <c r="M37" i="2"/>
  <c r="M38" i="2" s="1"/>
  <c r="J4" i="2"/>
  <c r="I5" i="2" s="1"/>
  <c r="M4" i="2"/>
  <c r="M5" i="2" s="1"/>
  <c r="G4" i="4" s="1"/>
  <c r="G4" i="8" s="1"/>
  <c r="M14" i="2"/>
  <c r="M16" i="2"/>
  <c r="M17" i="2" s="1"/>
  <c r="M24" i="2"/>
  <c r="M25" i="2" s="1"/>
  <c r="M26" i="2" s="1"/>
  <c r="M40" i="2"/>
  <c r="M41" i="2" s="1"/>
  <c r="M42" i="2" s="1"/>
  <c r="M48" i="2"/>
  <c r="M49" i="2"/>
  <c r="M50" i="2" s="1"/>
  <c r="U117" i="2"/>
  <c r="M18" i="4"/>
  <c r="U162" i="2"/>
  <c r="U166" i="2"/>
  <c r="J45" i="2"/>
  <c r="I46" i="2" s="1"/>
  <c r="L46" i="2"/>
  <c r="L30" i="2"/>
  <c r="J29" i="2"/>
  <c r="I30" i="2" s="1"/>
  <c r="S13" i="2"/>
  <c r="R14" i="2" s="1"/>
  <c r="P13" i="2"/>
  <c r="O14" i="2" s="1"/>
  <c r="L14" i="2"/>
  <c r="J13" i="2"/>
  <c r="I14" i="2" s="1"/>
  <c r="S47" i="2"/>
  <c r="P47" i="2"/>
  <c r="J47" i="2"/>
  <c r="G47" i="2"/>
  <c r="S21" i="2"/>
  <c r="R22" i="2" s="1"/>
  <c r="P21" i="2"/>
  <c r="O22" i="2" s="1"/>
  <c r="J21" i="2"/>
  <c r="I22" i="2" s="1"/>
  <c r="G21" i="2"/>
  <c r="S29" i="2"/>
  <c r="P29" i="2"/>
  <c r="G29" i="2"/>
  <c r="G32" i="2" s="1"/>
  <c r="S37" i="2"/>
  <c r="P37" i="2"/>
  <c r="G37" i="2"/>
  <c r="G40" i="2" s="1"/>
  <c r="G41" i="2" s="1"/>
  <c r="S45" i="2"/>
  <c r="R46" i="2" s="1"/>
  <c r="P45" i="2"/>
  <c r="O46" i="2" s="1"/>
  <c r="G45" i="2"/>
  <c r="F46" i="2" s="1"/>
  <c r="S4" i="2"/>
  <c r="R5" i="2" s="1"/>
  <c r="P4" i="2"/>
  <c r="O5" i="2" s="1"/>
  <c r="L5" i="2"/>
  <c r="G4" i="2"/>
  <c r="G7" i="2" s="1"/>
  <c r="S16" i="2"/>
  <c r="G13" i="2"/>
  <c r="S62" i="2"/>
  <c r="P62" i="2"/>
  <c r="G8" i="2"/>
  <c r="C13" i="4" s="1"/>
  <c r="C13" i="8" s="1"/>
  <c r="G23" i="2"/>
  <c r="J23" i="2"/>
  <c r="P23" i="2"/>
  <c r="G24" i="2"/>
  <c r="J24" i="2"/>
  <c r="J40" i="2"/>
  <c r="J41" i="2" s="1"/>
  <c r="P40" i="2"/>
  <c r="P41" i="2" s="1"/>
  <c r="P48" i="2"/>
  <c r="U53" i="2"/>
  <c r="S6" i="2"/>
  <c r="S15" i="2"/>
  <c r="J15" i="2"/>
  <c r="P15" i="2"/>
  <c r="J6" i="2"/>
  <c r="P6" i="2"/>
  <c r="G15" i="2"/>
  <c r="K34" i="4"/>
  <c r="I34" i="4"/>
  <c r="S58" i="2" l="1"/>
  <c r="J58" i="2"/>
  <c r="U58" i="2" s="1"/>
  <c r="J48" i="2"/>
  <c r="S14" i="2"/>
  <c r="G48" i="2"/>
  <c r="G49" i="2" s="1"/>
  <c r="P58" i="2"/>
  <c r="M7" i="2"/>
  <c r="M8" i="2" s="1"/>
  <c r="P5" i="2"/>
  <c r="P24" i="2"/>
  <c r="B11" i="9"/>
  <c r="B8" i="9"/>
  <c r="S5" i="2"/>
  <c r="S7" i="2"/>
  <c r="S8" i="2" s="1"/>
  <c r="B13" i="9"/>
  <c r="M18" i="2"/>
  <c r="I15" i="4"/>
  <c r="I15" i="8" s="1"/>
  <c r="P78" i="2"/>
  <c r="U62" i="2"/>
  <c r="U78" i="2" s="1"/>
  <c r="K15" i="4"/>
  <c r="K15" i="8" s="1"/>
  <c r="M15" i="8" s="1"/>
  <c r="S78" i="2"/>
  <c r="U54" i="2"/>
  <c r="K4" i="4"/>
  <c r="K4" i="8" s="1"/>
  <c r="S17" i="2"/>
  <c r="U13" i="2"/>
  <c r="F14" i="2"/>
  <c r="B9" i="9" s="1"/>
  <c r="U45" i="2"/>
  <c r="G46" i="2"/>
  <c r="J46" i="2"/>
  <c r="P46" i="2"/>
  <c r="S46" i="2"/>
  <c r="U37" i="2"/>
  <c r="G38" i="2"/>
  <c r="G42" i="2" s="1"/>
  <c r="F38" i="2"/>
  <c r="B12" i="9" s="1"/>
  <c r="J38" i="2"/>
  <c r="P38" i="2"/>
  <c r="P42" i="2" s="1"/>
  <c r="S38" i="2"/>
  <c r="U29" i="2"/>
  <c r="G30" i="2"/>
  <c r="J30" i="2"/>
  <c r="J32" i="2"/>
  <c r="P30" i="2"/>
  <c r="P32" i="2"/>
  <c r="S32" i="2"/>
  <c r="S30" i="2"/>
  <c r="U21" i="2"/>
  <c r="U22" i="2" s="1"/>
  <c r="G22" i="2"/>
  <c r="F22" i="2"/>
  <c r="B10" i="9" s="1"/>
  <c r="J22" i="2"/>
  <c r="P22" i="2"/>
  <c r="S22" i="2"/>
  <c r="K5" i="4" s="1"/>
  <c r="P25" i="2"/>
  <c r="J25" i="2"/>
  <c r="J26" i="2" s="1"/>
  <c r="G25" i="2"/>
  <c r="S48" i="2"/>
  <c r="S49" i="2" s="1"/>
  <c r="S40" i="2"/>
  <c r="S41" i="2" s="1"/>
  <c r="S42" i="2" s="1"/>
  <c r="S24" i="2"/>
  <c r="S25" i="2" s="1"/>
  <c r="J49" i="2"/>
  <c r="P49" i="2"/>
  <c r="U4" i="2"/>
  <c r="U5" i="2" s="1"/>
  <c r="J5" i="2"/>
  <c r="P7" i="2"/>
  <c r="P8" i="2" s="1"/>
  <c r="J7" i="2"/>
  <c r="J8" i="2" s="1"/>
  <c r="P14" i="2"/>
  <c r="P16" i="2"/>
  <c r="P17" i="2" s="1"/>
  <c r="J16" i="2"/>
  <c r="J17" i="2" s="1"/>
  <c r="J14" i="2"/>
  <c r="G14" i="2"/>
  <c r="G16" i="2"/>
  <c r="G17" i="2" s="1"/>
  <c r="G5" i="2"/>
  <c r="C4" i="4" s="1"/>
  <c r="C4" i="8" s="1"/>
  <c r="M32" i="4"/>
  <c r="M31" i="4"/>
  <c r="M30" i="4"/>
  <c r="M29" i="4"/>
  <c r="N29" i="4" s="1"/>
  <c r="O29" i="4" s="1"/>
  <c r="M27" i="4"/>
  <c r="M26" i="4"/>
  <c r="M25" i="4"/>
  <c r="M24" i="4"/>
  <c r="M23" i="4"/>
  <c r="K10" i="4" l="1"/>
  <c r="K5" i="8"/>
  <c r="C5" i="4"/>
  <c r="C5" i="8" s="1"/>
  <c r="S26" i="2"/>
  <c r="P26" i="2"/>
  <c r="S18" i="2"/>
  <c r="M34" i="4"/>
  <c r="E13" i="4"/>
  <c r="E13" i="8" s="1"/>
  <c r="G13" i="4"/>
  <c r="G13" i="8" s="1"/>
  <c r="K13" i="4"/>
  <c r="K13" i="8" s="1"/>
  <c r="I13" i="4"/>
  <c r="I13" i="8" s="1"/>
  <c r="S9" i="2"/>
  <c r="E4" i="4"/>
  <c r="E4" i="8" s="1"/>
  <c r="M9" i="2"/>
  <c r="I4" i="4"/>
  <c r="I4" i="8" s="1"/>
  <c r="K10" i="8"/>
  <c r="M15" i="4"/>
  <c r="I5" i="4"/>
  <c r="G5" i="4"/>
  <c r="E5" i="4"/>
  <c r="U8" i="2"/>
  <c r="P9" i="2"/>
  <c r="S50" i="2"/>
  <c r="P50" i="2"/>
  <c r="J50" i="2"/>
  <c r="G50" i="2"/>
  <c r="G9" i="2"/>
  <c r="G26" i="2"/>
  <c r="U26" i="2" s="1"/>
  <c r="U25" i="2"/>
  <c r="U30" i="2"/>
  <c r="U38" i="2"/>
  <c r="U46" i="2"/>
  <c r="J42" i="2"/>
  <c r="U42" i="2" s="1"/>
  <c r="U41" i="2"/>
  <c r="J9" i="2"/>
  <c r="P18" i="2"/>
  <c r="U14" i="2"/>
  <c r="U17" i="2"/>
  <c r="G18" i="2"/>
  <c r="J18" i="2"/>
  <c r="N27" i="4"/>
  <c r="O27" i="4" s="1"/>
  <c r="A17" i="4"/>
  <c r="A16" i="4"/>
  <c r="A15" i="4"/>
  <c r="G10" i="4" l="1"/>
  <c r="G5" i="8"/>
  <c r="G10" i="8" s="1"/>
  <c r="I10" i="4"/>
  <c r="I5" i="8"/>
  <c r="M4" i="4"/>
  <c r="E10" i="4"/>
  <c r="E5" i="8"/>
  <c r="E10" i="8" s="1"/>
  <c r="U50" i="2"/>
  <c r="M13" i="4"/>
  <c r="M13" i="8"/>
  <c r="M5" i="4"/>
  <c r="M10" i="4" s="1"/>
  <c r="I10" i="8"/>
  <c r="M4" i="8"/>
  <c r="C10" i="8"/>
  <c r="C10" i="4"/>
  <c r="U9" i="2"/>
  <c r="U18" i="2"/>
  <c r="M10" i="8" l="1"/>
  <c r="M5" i="8"/>
  <c r="AH29" i="2"/>
  <c r="M31" i="2" s="1"/>
  <c r="M33" i="2" s="1"/>
  <c r="M34" i="2" l="1"/>
  <c r="G31" i="2"/>
  <c r="G33" i="2" s="1"/>
  <c r="C14" i="4" s="1"/>
  <c r="C14" i="8" s="1"/>
  <c r="S31" i="2"/>
  <c r="S33" i="2" s="1"/>
  <c r="P31" i="2"/>
  <c r="P33" i="2" s="1"/>
  <c r="G14" i="4"/>
  <c r="G14" i="8" s="1"/>
  <c r="G19" i="8" s="1"/>
  <c r="G21" i="8" s="1"/>
  <c r="J31" i="2"/>
  <c r="J33" i="2" s="1"/>
  <c r="E14" i="4" l="1"/>
  <c r="E14" i="8" s="1"/>
  <c r="E19" i="8" s="1"/>
  <c r="E21" i="8" s="1"/>
  <c r="I14" i="4"/>
  <c r="I14" i="8" s="1"/>
  <c r="I19" i="8"/>
  <c r="I21" i="8" s="1"/>
  <c r="K14" i="4"/>
  <c r="K14" i="8" s="1"/>
  <c r="K19" i="8" s="1"/>
  <c r="K21" i="8" s="1"/>
  <c r="C19" i="4"/>
  <c r="C21" i="4" s="1"/>
  <c r="C36" i="4" s="1"/>
  <c r="J34" i="2"/>
  <c r="P34" i="2"/>
  <c r="S34" i="2"/>
  <c r="G34" i="2"/>
  <c r="U33" i="2"/>
  <c r="C38" i="4" l="1"/>
  <c r="C51" i="4"/>
  <c r="M14" i="4"/>
  <c r="C19" i="8"/>
  <c r="C21" i="8" s="1"/>
  <c r="C42" i="8" s="1"/>
  <c r="C43" i="8" s="1"/>
  <c r="M14" i="8"/>
  <c r="M19" i="8" s="1"/>
  <c r="M21" i="8" s="1"/>
  <c r="E19" i="4"/>
  <c r="E21" i="4" s="1"/>
  <c r="E36" i="4" s="1"/>
  <c r="E42" i="4" s="1"/>
  <c r="E36" i="8" s="1"/>
  <c r="K19" i="4"/>
  <c r="I19" i="4"/>
  <c r="G19" i="4"/>
  <c r="G21" i="4" s="1"/>
  <c r="G36" i="4" s="1"/>
  <c r="G42" i="4" s="1"/>
  <c r="G36" i="8" s="1"/>
  <c r="G42" i="8" s="1"/>
  <c r="U34" i="2"/>
  <c r="C52" i="4" l="1"/>
  <c r="D43" i="8"/>
  <c r="G43" i="8"/>
  <c r="G45" i="8" s="1"/>
  <c r="E42" i="8"/>
  <c r="E51" i="4"/>
  <c r="E38" i="4"/>
  <c r="M19" i="4"/>
  <c r="K21" i="4"/>
  <c r="K36" i="4" s="1"/>
  <c r="K42" i="4" s="1"/>
  <c r="K36" i="8" s="1"/>
  <c r="K42" i="8" s="1"/>
  <c r="I21" i="4"/>
  <c r="I36" i="4" s="1"/>
  <c r="G51" i="4"/>
  <c r="G38" i="4"/>
  <c r="C45" i="8" l="1"/>
  <c r="K43" i="8"/>
  <c r="K45" i="8" s="1"/>
  <c r="E43" i="8"/>
  <c r="E45" i="8" s="1"/>
  <c r="M36" i="4"/>
  <c r="I42" i="4"/>
  <c r="I36" i="8" s="1"/>
  <c r="M21" i="4"/>
  <c r="E52" i="4"/>
  <c r="G52" i="4"/>
  <c r="I51" i="4"/>
  <c r="I38" i="4"/>
  <c r="K38" i="4"/>
  <c r="I42" i="8" l="1"/>
  <c r="M36" i="8"/>
  <c r="M38" i="4"/>
  <c r="K51" i="4"/>
  <c r="M51" i="4" s="1"/>
  <c r="M42" i="4"/>
  <c r="I52" i="4"/>
  <c r="K52" i="4" l="1"/>
  <c r="M52" i="4" s="1"/>
  <c r="I43" i="8"/>
  <c r="M43" i="8" s="1"/>
  <c r="B2" i="9" s="1"/>
  <c r="M42" i="8"/>
  <c r="B16" i="9" l="1"/>
  <c r="B17" i="9"/>
  <c r="I45" i="8"/>
  <c r="M45" i="8" s="1"/>
  <c r="B19" i="9"/>
  <c r="B29" i="9"/>
  <c r="B30" i="9" s="1"/>
  <c r="B28" i="9" l="1"/>
  <c r="B27" i="9"/>
  <c r="B26" i="9"/>
  <c r="B25" i="9"/>
  <c r="B24" i="9"/>
  <c r="B23" i="9"/>
  <c r="B22" i="9"/>
  <c r="B21" i="9"/>
</calcChain>
</file>

<file path=xl/comments1.xml><?xml version="1.0" encoding="utf-8"?>
<comments xmlns="http://schemas.openxmlformats.org/spreadsheetml/2006/main">
  <authors>
    <author>kmorgan</author>
  </authors>
  <commentList>
    <comment ref="C3" authorId="0" shapeId="0">
      <text>
        <r>
          <rPr>
            <b/>
            <sz val="8"/>
            <color indexed="81"/>
            <rFont val="Tahoma"/>
            <family val="2"/>
          </rPr>
          <t xml:space="preserve">OSP:
</t>
        </r>
        <r>
          <rPr>
            <sz val="8"/>
            <color indexed="81"/>
            <rFont val="Tahoma"/>
            <family val="2"/>
          </rPr>
          <t>Enter your base yearly salary here.  This information can be found on the BANNER screen NBAJOBS.</t>
        </r>
        <r>
          <rPr>
            <sz val="8"/>
            <color indexed="81"/>
            <rFont val="Tahoma"/>
            <family val="2"/>
          </rPr>
          <t xml:space="preserve">
</t>
        </r>
      </text>
    </comment>
    <comment ref="E3" authorId="0" shapeId="0">
      <text>
        <r>
          <rPr>
            <b/>
            <sz val="8"/>
            <color indexed="81"/>
            <rFont val="Tahoma"/>
            <family val="2"/>
          </rPr>
          <t xml:space="preserve">OSP: 
</t>
        </r>
        <r>
          <rPr>
            <sz val="8"/>
            <color indexed="81"/>
            <rFont val="Tahoma"/>
            <family val="2"/>
          </rPr>
          <t>Select either Fiscal Year Appointment or Academic Year Appointment.</t>
        </r>
        <r>
          <rPr>
            <sz val="8"/>
            <color indexed="81"/>
            <rFont val="Tahoma"/>
            <family val="2"/>
          </rPr>
          <t xml:space="preserve">
</t>
        </r>
      </text>
    </comment>
    <comment ref="F3" authorId="0" shapeId="0">
      <text>
        <r>
          <rPr>
            <b/>
            <sz val="8"/>
            <color indexed="81"/>
            <rFont val="Tahoma"/>
            <family val="2"/>
          </rPr>
          <t>OSP:</t>
        </r>
        <r>
          <rPr>
            <sz val="8"/>
            <color indexed="81"/>
            <rFont val="Tahoma"/>
            <family val="2"/>
          </rPr>
          <t xml:space="preserve">
If you are AY faculty, enter the percent of effort you propose to devote to this project for the Academic year on this line and effort for the summer on the line below.  </t>
        </r>
      </text>
    </comment>
    <comment ref="C61" authorId="0" shapeId="0">
      <text>
        <r>
          <rPr>
            <b/>
            <sz val="8"/>
            <color indexed="81"/>
            <rFont val="Tahoma"/>
            <family val="2"/>
          </rPr>
          <t>OSP:</t>
        </r>
        <r>
          <rPr>
            <sz val="8"/>
            <color indexed="81"/>
            <rFont val="Tahoma"/>
            <family val="2"/>
          </rPr>
          <t xml:space="preserve">
Enter the yearly salary you expect to pay each postdoc.  Although the spreadsheet defaults to a full-time postdoc, you can change their effort to reflect the work on the project.</t>
        </r>
      </text>
    </comment>
  </commentList>
</comments>
</file>

<file path=xl/comments2.xml><?xml version="1.0" encoding="utf-8"?>
<comments xmlns="http://schemas.openxmlformats.org/spreadsheetml/2006/main">
  <authors>
    <author>kmorgan</author>
  </authors>
  <commentList>
    <comment ref="A27" authorId="0" shapeId="0">
      <text>
        <r>
          <rPr>
            <b/>
            <sz val="11"/>
            <color indexed="81"/>
            <rFont val="Tahoma"/>
            <family val="2"/>
          </rPr>
          <t>OSP:</t>
        </r>
        <r>
          <rPr>
            <sz val="11"/>
            <color indexed="81"/>
            <rFont val="Tahoma"/>
            <family val="2"/>
          </rPr>
          <t xml:space="preserve">
Enter the first 25,000 of each subcontract above the MTDC line.  Enter the corresponding residual cell below the MTDC line.  </t>
        </r>
      </text>
    </comment>
    <comment ref="B38" authorId="0" shapeId="0">
      <text>
        <r>
          <rPr>
            <b/>
            <sz val="11"/>
            <color indexed="81"/>
            <rFont val="Tahoma"/>
            <family val="2"/>
          </rPr>
          <t>OSP:</t>
        </r>
        <r>
          <rPr>
            <sz val="11"/>
            <color indexed="81"/>
            <rFont val="Tahoma"/>
            <family val="2"/>
          </rPr>
          <t xml:space="preserve">
Select the appropriate overhead rate from the drop-down list. See the project type list to the right for the appropriate rate.
If "Other" is selected, enter the appropriate rate per the RFP in the line below.</t>
        </r>
      </text>
    </comment>
    <comment ref="B42" authorId="0" shapeId="0">
      <text>
        <r>
          <rPr>
            <b/>
            <sz val="11"/>
            <color indexed="81"/>
            <rFont val="Tahoma"/>
            <family val="2"/>
          </rPr>
          <t xml:space="preserve">OSP: </t>
        </r>
        <r>
          <rPr>
            <sz val="11"/>
            <color indexed="81"/>
            <rFont val="Tahoma"/>
            <family val="2"/>
          </rPr>
          <t xml:space="preserve">If you want to factor in fee increases over the life of your project, indicate the percnet increase here and the template will calculate it for you.  </t>
        </r>
      </text>
    </comment>
    <comment ref="A46" authorId="0" shapeId="0">
      <text>
        <r>
          <rPr>
            <b/>
            <sz val="10"/>
            <color indexed="81"/>
            <rFont val="Arial"/>
            <family val="2"/>
          </rPr>
          <t>OSP:</t>
        </r>
        <r>
          <rPr>
            <sz val="10"/>
            <color indexed="81"/>
            <rFont val="Arial"/>
            <family val="2"/>
          </rPr>
          <t xml:space="preserve">
Participant support costs listed in this field must have an agency stipulation within their guidelines that states F&amp;A is not applicable to these charges for this particular program/award type.</t>
        </r>
      </text>
    </comment>
  </commentList>
</comments>
</file>

<file path=xl/comments3.xml><?xml version="1.0" encoding="utf-8"?>
<comments xmlns="http://schemas.openxmlformats.org/spreadsheetml/2006/main">
  <authors>
    <author>kmorgan</author>
  </authors>
  <commentList>
    <comment ref="B43" authorId="0" shapeId="0">
      <text>
        <r>
          <rPr>
            <b/>
            <sz val="11"/>
            <color indexed="81"/>
            <rFont val="Tahoma"/>
            <family val="2"/>
          </rPr>
          <t>OSP:</t>
        </r>
        <r>
          <rPr>
            <sz val="11"/>
            <color indexed="81"/>
            <rFont val="Tahoma"/>
            <family val="2"/>
          </rPr>
          <t xml:space="preserve">
Select the appropriate overhead rate from the drop-down list. See the project type list to the right for the appropriate rate.
If "Other" is selected, enter the appropriate rate per the RFP in the line below.</t>
        </r>
      </text>
    </comment>
  </commentList>
</comments>
</file>

<file path=xl/sharedStrings.xml><?xml version="1.0" encoding="utf-8"?>
<sst xmlns="http://schemas.openxmlformats.org/spreadsheetml/2006/main" count="443" uniqueCount="260">
  <si>
    <t>Year 1</t>
  </si>
  <si>
    <t>Year 2</t>
  </si>
  <si>
    <t>Totals</t>
  </si>
  <si>
    <t>Personnel</t>
  </si>
  <si>
    <t>Fringe benefits</t>
  </si>
  <si>
    <t>Year 3</t>
  </si>
  <si>
    <t>MTDC</t>
  </si>
  <si>
    <t>Total sal&amp;fringe</t>
  </si>
  <si>
    <t>Travel - domestic</t>
  </si>
  <si>
    <t>Travel - foreign</t>
  </si>
  <si>
    <t>Capital &lt;5K</t>
  </si>
  <si>
    <t>Total Fringe</t>
  </si>
  <si>
    <t>Total Salaries</t>
  </si>
  <si>
    <t>Indirect Rate</t>
  </si>
  <si>
    <t>Total Other Expenses</t>
  </si>
  <si>
    <t>Year 4</t>
  </si>
  <si>
    <t>Year 5</t>
  </si>
  <si>
    <t>Additional PI's</t>
  </si>
  <si>
    <t>Name</t>
  </si>
  <si>
    <t>Total</t>
  </si>
  <si>
    <t>Equipment &gt; 5K</t>
  </si>
  <si>
    <r>
      <t xml:space="preserve">Post-Doc </t>
    </r>
    <r>
      <rPr>
        <b/>
        <sz val="10"/>
        <rFont val="Arial"/>
        <family val="2"/>
      </rPr>
      <t>1</t>
    </r>
  </si>
  <si>
    <r>
      <t xml:space="preserve">Post-Doc </t>
    </r>
    <r>
      <rPr>
        <b/>
        <sz val="10"/>
        <rFont val="Arial"/>
        <family val="2"/>
      </rPr>
      <t>2</t>
    </r>
  </si>
  <si>
    <t>Materials &amp; Supplies</t>
  </si>
  <si>
    <t>Publications</t>
  </si>
  <si>
    <t>Post Docs</t>
  </si>
  <si>
    <t>Grads</t>
  </si>
  <si>
    <t>Service agreement</t>
  </si>
  <si>
    <t>Capital Projects</t>
  </si>
  <si>
    <t>Student Fees &amp; Insurance</t>
  </si>
  <si>
    <t>Subcontract #1</t>
  </si>
  <si>
    <t>Subcontract #2</t>
  </si>
  <si>
    <t>Total Direct Cost</t>
  </si>
  <si>
    <t>Total Request</t>
  </si>
  <si>
    <t>Rental Costs - Off Site Facilities</t>
  </si>
  <si>
    <t>Scholarships</t>
  </si>
  <si>
    <t>Fellowships</t>
  </si>
  <si>
    <t>Patient Care</t>
  </si>
  <si>
    <t>Academic (9 month)</t>
  </si>
  <si>
    <t>Fiscal (12 month)</t>
  </si>
  <si>
    <t>Select</t>
  </si>
  <si>
    <t>Other</t>
  </si>
  <si>
    <t>.</t>
  </si>
  <si>
    <t xml:space="preserve">Total Post-Doc </t>
  </si>
  <si>
    <t>PI1</t>
  </si>
  <si>
    <t>CoI2</t>
  </si>
  <si>
    <t>CoI1</t>
  </si>
  <si>
    <t>CoI 3</t>
  </si>
  <si>
    <t>CO I 4</t>
  </si>
  <si>
    <t>Co I 5</t>
  </si>
  <si>
    <t>these will be hidden</t>
  </si>
  <si>
    <t>POST 1</t>
  </si>
  <si>
    <t>POST 2</t>
  </si>
  <si>
    <t>Fringe</t>
  </si>
  <si>
    <t>Undergrad</t>
  </si>
  <si>
    <t>IH</t>
  </si>
  <si>
    <t>Subcontract #3</t>
  </si>
  <si>
    <t>Part Time</t>
  </si>
  <si>
    <t>Percent Effort Yr1</t>
  </si>
  <si>
    <t>Percent Effort Yr2</t>
  </si>
  <si>
    <t>NBAJOBS               Base Salary</t>
  </si>
  <si>
    <t>Percent Effort Yr3</t>
  </si>
  <si>
    <t>Percent Effort Yr5</t>
  </si>
  <si>
    <t>Percent Effort Yr4</t>
  </si>
  <si>
    <t>Fringe PI AY</t>
  </si>
  <si>
    <t>Fringe PI Summer</t>
  </si>
  <si>
    <t xml:space="preserve"> Request Yr1</t>
  </si>
  <si>
    <t xml:space="preserve"> Request Yr2</t>
  </si>
  <si>
    <t xml:space="preserve"> Request Yr 3</t>
  </si>
  <si>
    <t xml:space="preserve"> Request Yr4</t>
  </si>
  <si>
    <t>Request Yr5</t>
  </si>
  <si>
    <t>Total PI salary</t>
  </si>
  <si>
    <t>Total PI fringe</t>
  </si>
  <si>
    <t>Total PI request</t>
  </si>
  <si>
    <t>Fringe Rate AY</t>
  </si>
  <si>
    <t>Total Co-PI 1 fringe</t>
  </si>
  <si>
    <t>Total Co-PI request</t>
  </si>
  <si>
    <t>Total Co-PI 1 salary</t>
  </si>
  <si>
    <t>Total Co PI 2 salary</t>
  </si>
  <si>
    <r>
      <t xml:space="preserve">Fringe Co-PI </t>
    </r>
    <r>
      <rPr>
        <b/>
        <sz val="10"/>
        <rFont val="Arial"/>
        <family val="2"/>
      </rPr>
      <t xml:space="preserve">1 </t>
    </r>
    <r>
      <rPr>
        <sz val="10"/>
        <rFont val="Arial"/>
        <family val="2"/>
      </rPr>
      <t>AY</t>
    </r>
  </si>
  <si>
    <r>
      <t xml:space="preserve">Fringe Co-PI </t>
    </r>
    <r>
      <rPr>
        <b/>
        <sz val="10"/>
        <rFont val="Arial"/>
        <family val="2"/>
      </rPr>
      <t xml:space="preserve">1 </t>
    </r>
    <r>
      <rPr>
        <sz val="10"/>
        <rFont val="Arial"/>
        <family val="2"/>
      </rPr>
      <t>Summer</t>
    </r>
  </si>
  <si>
    <r>
      <t xml:space="preserve">Fringe Co-PI </t>
    </r>
    <r>
      <rPr>
        <b/>
        <sz val="10"/>
        <rFont val="Arial"/>
        <family val="2"/>
      </rPr>
      <t>2</t>
    </r>
    <r>
      <rPr>
        <sz val="10"/>
        <rFont val="Arial"/>
        <family val="2"/>
      </rPr>
      <t xml:space="preserve"> AY</t>
    </r>
  </si>
  <si>
    <r>
      <t xml:space="preserve">Fringe Co-PI </t>
    </r>
    <r>
      <rPr>
        <b/>
        <sz val="10"/>
        <rFont val="Arial"/>
        <family val="2"/>
      </rPr>
      <t>2</t>
    </r>
    <r>
      <rPr>
        <sz val="10"/>
        <rFont val="Arial"/>
        <family val="2"/>
      </rPr>
      <t xml:space="preserve"> Summer</t>
    </r>
  </si>
  <si>
    <t>Total Co-PI 2 fringe</t>
  </si>
  <si>
    <t>Total Co-PI 2 request</t>
  </si>
  <si>
    <t>Total Co-PI 3 salary</t>
  </si>
  <si>
    <t>Total Co-PI 3 fringe</t>
  </si>
  <si>
    <r>
      <t xml:space="preserve">Fringe Co-PI </t>
    </r>
    <r>
      <rPr>
        <b/>
        <sz val="10"/>
        <rFont val="Arial"/>
        <family val="2"/>
      </rPr>
      <t>3</t>
    </r>
    <r>
      <rPr>
        <sz val="10"/>
        <rFont val="Arial"/>
        <family val="2"/>
      </rPr>
      <t xml:space="preserve"> AY</t>
    </r>
  </si>
  <si>
    <r>
      <t xml:space="preserve">Fringe Co-PI </t>
    </r>
    <r>
      <rPr>
        <b/>
        <sz val="10"/>
        <rFont val="Arial"/>
        <family val="2"/>
      </rPr>
      <t>3</t>
    </r>
    <r>
      <rPr>
        <sz val="10"/>
        <rFont val="Arial"/>
        <family val="2"/>
      </rPr>
      <t xml:space="preserve"> Summer</t>
    </r>
  </si>
  <si>
    <t>Total Co-PI 3 request</t>
  </si>
  <si>
    <t>Total Co-PI 4 salary</t>
  </si>
  <si>
    <t>Total Co-PI 4 fringe</t>
  </si>
  <si>
    <t>Total Co-PI 4 request</t>
  </si>
  <si>
    <r>
      <t xml:space="preserve">Fringe Co-PI </t>
    </r>
    <r>
      <rPr>
        <b/>
        <sz val="10"/>
        <rFont val="Arial"/>
        <family val="2"/>
      </rPr>
      <t>4</t>
    </r>
    <r>
      <rPr>
        <sz val="10"/>
        <rFont val="Arial"/>
        <family val="2"/>
      </rPr>
      <t xml:space="preserve"> AY</t>
    </r>
  </si>
  <si>
    <r>
      <t xml:space="preserve">Fringe Co-PI </t>
    </r>
    <r>
      <rPr>
        <b/>
        <sz val="10"/>
        <rFont val="Arial"/>
        <family val="2"/>
      </rPr>
      <t>4</t>
    </r>
    <r>
      <rPr>
        <sz val="10"/>
        <rFont val="Arial"/>
        <family val="2"/>
      </rPr>
      <t xml:space="preserve"> Summer</t>
    </r>
  </si>
  <si>
    <t>PI salary</t>
  </si>
  <si>
    <t>Summer salary</t>
  </si>
  <si>
    <r>
      <t xml:space="preserve">Co-PI </t>
    </r>
    <r>
      <rPr>
        <b/>
        <sz val="10"/>
        <rFont val="Arial"/>
        <family val="2"/>
      </rPr>
      <t>1 salary</t>
    </r>
  </si>
  <si>
    <r>
      <t xml:space="preserve">Co-PI </t>
    </r>
    <r>
      <rPr>
        <b/>
        <sz val="10"/>
        <rFont val="Arial"/>
        <family val="2"/>
      </rPr>
      <t>2 salary</t>
    </r>
  </si>
  <si>
    <r>
      <t xml:space="preserve">Co-PI </t>
    </r>
    <r>
      <rPr>
        <b/>
        <sz val="10"/>
        <rFont val="Arial"/>
        <family val="2"/>
      </rPr>
      <t>3</t>
    </r>
    <r>
      <rPr>
        <sz val="10"/>
        <rFont val="Arial"/>
        <family val="2"/>
      </rPr>
      <t xml:space="preserve"> salary</t>
    </r>
  </si>
  <si>
    <r>
      <t xml:space="preserve">Co-PI </t>
    </r>
    <r>
      <rPr>
        <b/>
        <sz val="10"/>
        <rFont val="Arial"/>
        <family val="2"/>
      </rPr>
      <t xml:space="preserve">4 </t>
    </r>
    <r>
      <rPr>
        <sz val="10"/>
        <rFont val="Arial"/>
        <family val="2"/>
      </rPr>
      <t>salary</t>
    </r>
  </si>
  <si>
    <t xml:space="preserve">Summer salary </t>
  </si>
  <si>
    <r>
      <t xml:space="preserve">Co-PI </t>
    </r>
    <r>
      <rPr>
        <b/>
        <sz val="10"/>
        <rFont val="Arial"/>
        <family val="2"/>
      </rPr>
      <t xml:space="preserve">5 </t>
    </r>
    <r>
      <rPr>
        <sz val="10"/>
        <rFont val="Arial"/>
        <family val="2"/>
      </rPr>
      <t>salary</t>
    </r>
  </si>
  <si>
    <t>Total Co-PI 5 request</t>
  </si>
  <si>
    <t>Total Co-PI 5 salary</t>
  </si>
  <si>
    <t>Fringe Co-PI 5 AY</t>
  </si>
  <si>
    <t>Fringe Co-PI Summer</t>
  </si>
  <si>
    <t>Total Co-PI 5 fringe</t>
  </si>
  <si>
    <t>Co I 6</t>
  </si>
  <si>
    <t>Co-PI 6 salary</t>
  </si>
  <si>
    <t>Total Co-PI 6 salary</t>
  </si>
  <si>
    <t>Fringe Co-PI 6 AY</t>
  </si>
  <si>
    <t>Fringe Co-PI summer</t>
  </si>
  <si>
    <t xml:space="preserve">Total Co-PI 6 request </t>
  </si>
  <si>
    <t>% effort Yr 1</t>
  </si>
  <si>
    <t>Yr 1 request</t>
  </si>
  <si>
    <t>% effort Yr 2</t>
  </si>
  <si>
    <t>Yr 2 request</t>
  </si>
  <si>
    <t>% effort Yr 3</t>
  </si>
  <si>
    <t>Yr 3 request</t>
  </si>
  <si>
    <t>% effort Yr 4</t>
  </si>
  <si>
    <t>Yr 4 request</t>
  </si>
  <si>
    <t>% effort Yr 5</t>
  </si>
  <si>
    <t xml:space="preserve">Yr 5 request </t>
  </si>
  <si>
    <t>Grad student 1 AY</t>
  </si>
  <si>
    <t>Grad student 1 summer</t>
  </si>
  <si>
    <t>Grad student 1 fringe</t>
  </si>
  <si>
    <t>Request Yr 1</t>
  </si>
  <si>
    <t>Total Grad student 1</t>
  </si>
  <si>
    <t>Request Yr 2</t>
  </si>
  <si>
    <t>Request Yr 3</t>
  </si>
  <si>
    <t>Request Yr 4</t>
  </si>
  <si>
    <t>Request Yr 5</t>
  </si>
  <si>
    <t>Grad student 2 AY</t>
  </si>
  <si>
    <t>Grad student 2 summer</t>
  </si>
  <si>
    <t>Grad student 2 fringe</t>
  </si>
  <si>
    <t>Total Grad student 2</t>
  </si>
  <si>
    <t xml:space="preserve">Total Grad student </t>
  </si>
  <si>
    <t>UG student 1 AY</t>
  </si>
  <si>
    <t>UG student 1 fringe</t>
  </si>
  <si>
    <t>UG student 1 summer</t>
  </si>
  <si>
    <t>Total UG student 1</t>
  </si>
  <si>
    <t>UG student 2 AY</t>
  </si>
  <si>
    <t>UG student 2 fringe</t>
  </si>
  <si>
    <t>UG student 2 summer</t>
  </si>
  <si>
    <t>Total UG student 2</t>
  </si>
  <si>
    <t xml:space="preserve">Total UG student </t>
  </si>
  <si>
    <t>IH employee 1</t>
  </si>
  <si>
    <t>Part/Full time</t>
  </si>
  <si>
    <t>IH employee 1 fringe</t>
  </si>
  <si>
    <t>Full Time</t>
  </si>
  <si>
    <t>IH employee 2</t>
  </si>
  <si>
    <t>IH employee 2 fringe</t>
  </si>
  <si>
    <t>Total IH employee 1</t>
  </si>
  <si>
    <t xml:space="preserve">Total IH employee 2 </t>
  </si>
  <si>
    <t>Total IH employees</t>
  </si>
  <si>
    <t>% inc/yr</t>
  </si>
  <si>
    <t>% inc/year</t>
  </si>
  <si>
    <t>-</t>
  </si>
  <si>
    <t>Summer</t>
  </si>
  <si>
    <t xml:space="preserve"> Summer</t>
  </si>
  <si>
    <t>Academic/Fiscal Year appointment</t>
  </si>
  <si>
    <t xml:space="preserve">Participant Support </t>
  </si>
  <si>
    <t>9 month</t>
  </si>
  <si>
    <t>12 month</t>
  </si>
  <si>
    <t xml:space="preserve">  % effort</t>
  </si>
  <si>
    <t xml:space="preserve">  %effort </t>
  </si>
  <si>
    <t xml:space="preserve">Summer </t>
  </si>
  <si>
    <t>Yr 1</t>
  </si>
  <si>
    <t>Yr 2</t>
  </si>
  <si>
    <t>Yr 3</t>
  </si>
  <si>
    <t>PM</t>
  </si>
  <si>
    <t>Yr 4</t>
  </si>
  <si>
    <t>Yr 5</t>
  </si>
  <si>
    <t>NAME</t>
  </si>
  <si>
    <t>POST 3</t>
  </si>
  <si>
    <t>POST 4</t>
  </si>
  <si>
    <r>
      <t xml:space="preserve">Post-Doc </t>
    </r>
    <r>
      <rPr>
        <b/>
        <sz val="10"/>
        <rFont val="Arial"/>
        <family val="2"/>
      </rPr>
      <t>3</t>
    </r>
  </si>
  <si>
    <r>
      <t xml:space="preserve">Post-Doc </t>
    </r>
    <r>
      <rPr>
        <b/>
        <sz val="10"/>
        <rFont val="Arial"/>
        <family val="2"/>
      </rPr>
      <t>4</t>
    </r>
  </si>
  <si>
    <t>Grad student 3 AY</t>
  </si>
  <si>
    <t>Grad student 3 fringe</t>
  </si>
  <si>
    <t>Grad student 3 summer</t>
  </si>
  <si>
    <t>Total Grad student 4</t>
  </si>
  <si>
    <t>Grad student 4 AY</t>
  </si>
  <si>
    <t>Grad student 4 fringe</t>
  </si>
  <si>
    <t>Grad student 4 summer</t>
  </si>
  <si>
    <t>Total Grad student 3</t>
  </si>
  <si>
    <t>UG student 3 AY</t>
  </si>
  <si>
    <t>UG student 3 fringe</t>
  </si>
  <si>
    <t>UG student 3 summer</t>
  </si>
  <si>
    <t>Total UG student 3</t>
  </si>
  <si>
    <t>UG student 4 AY</t>
  </si>
  <si>
    <t>UG student 4 fringe</t>
  </si>
  <si>
    <t>UG student 4 summer</t>
  </si>
  <si>
    <t>Total UG student 4</t>
  </si>
  <si>
    <t>Total Co-PI 6 fringe</t>
  </si>
  <si>
    <t>IH employee 3</t>
  </si>
  <si>
    <t>IH employee 3 fringe</t>
  </si>
  <si>
    <t xml:space="preserve">Total IH employee 3 </t>
  </si>
  <si>
    <t>IH employee 4</t>
  </si>
  <si>
    <t>IH employee 4 fringe</t>
  </si>
  <si>
    <t>Total IH employee 4</t>
  </si>
  <si>
    <t>Yearly Salary</t>
  </si>
  <si>
    <t>Hourly rate</t>
  </si>
  <si>
    <t xml:space="preserve">Hours </t>
  </si>
  <si>
    <t>Hours</t>
  </si>
  <si>
    <t>AY max hrs = 780</t>
  </si>
  <si>
    <t>Sum max hrs = 260</t>
  </si>
  <si>
    <r>
      <t xml:space="preserve">Post-Doc </t>
    </r>
    <r>
      <rPr>
        <b/>
        <sz val="10"/>
        <rFont val="Arial"/>
        <family val="2"/>
      </rPr>
      <t>5</t>
    </r>
  </si>
  <si>
    <r>
      <t xml:space="preserve">Post-Doc </t>
    </r>
    <r>
      <rPr>
        <b/>
        <sz val="10"/>
        <rFont val="Arial"/>
        <family val="2"/>
      </rPr>
      <t>6</t>
    </r>
  </si>
  <si>
    <t>Grad student 5 AY</t>
  </si>
  <si>
    <t>Grad student 5 fringe</t>
  </si>
  <si>
    <t>Grad student 5 summer</t>
  </si>
  <si>
    <t>Total Grad student 5</t>
  </si>
  <si>
    <t>Grad student 6 AY</t>
  </si>
  <si>
    <t>Grad student 6 fringe</t>
  </si>
  <si>
    <t>Grad student 6 summer</t>
  </si>
  <si>
    <t>Total Grad student 6</t>
  </si>
  <si>
    <t>UG student 5 AY</t>
  </si>
  <si>
    <t>UG student 5 fringe</t>
  </si>
  <si>
    <t>UG student 5 summer</t>
  </si>
  <si>
    <t>Total UG student 6</t>
  </si>
  <si>
    <t>UG student 6 AY</t>
  </si>
  <si>
    <t>UG student 6 fringe</t>
  </si>
  <si>
    <t>UG student 6 summer</t>
  </si>
  <si>
    <t>IH employee 5</t>
  </si>
  <si>
    <t>IH employee 5 fringe</t>
  </si>
  <si>
    <t>Total IH employee 5</t>
  </si>
  <si>
    <t>IH employee 6</t>
  </si>
  <si>
    <t>IH employee 6 fringe</t>
  </si>
  <si>
    <t>Total IH employee 6</t>
  </si>
  <si>
    <t>Fringe AY = 1%</t>
  </si>
  <si>
    <t>Fringe Sum = 9%</t>
  </si>
  <si>
    <t>Total UG student 5</t>
  </si>
  <si>
    <t xml:space="preserve">Blue cells require manual data entry  </t>
  </si>
  <si>
    <t>Total Project Cost or MTDC</t>
  </si>
  <si>
    <t>Direct Cost - "Budget" tab</t>
  </si>
  <si>
    <t>1. Indirect Cost (F&amp;A) Rate</t>
  </si>
  <si>
    <t>note -- if no F&amp;A is allowed, select "Not Allowed"</t>
  </si>
  <si>
    <t>2. Indirect Cost (F&amp;A) Calculation Basis</t>
  </si>
  <si>
    <t>Items not subject to F&amp;A</t>
  </si>
  <si>
    <t>Amount</t>
  </si>
  <si>
    <t>Equipment &gt;5k</t>
  </si>
  <si>
    <t>Capital projects</t>
  </si>
  <si>
    <t>Student Fees and Insurance</t>
  </si>
  <si>
    <t>Rental Costs of Off-site Facilities</t>
  </si>
  <si>
    <t>Total Subawards (excluding first 25k of each)</t>
  </si>
  <si>
    <t>3. Indirect Cost: (system calculated)</t>
  </si>
  <si>
    <t>Percent Effort to be entered on the "Main Page" of  EIPRS</t>
  </si>
  <si>
    <t>Select "other" if other than 30%</t>
  </si>
  <si>
    <t>Fringe w/Benefits = 31%</t>
  </si>
  <si>
    <t>Fringe No Benefits = 9%</t>
  </si>
  <si>
    <t>AY max hrs = 760</t>
  </si>
  <si>
    <t>Sum max hrs = 280</t>
  </si>
  <si>
    <t>Total Cost</t>
  </si>
  <si>
    <t>Negotiated Indirect Rate</t>
  </si>
  <si>
    <t>Enter Name of Subcontract #1</t>
  </si>
  <si>
    <t>Enter Name of Subcontract #2</t>
  </si>
  <si>
    <t>Enter Name of Subcontract #3</t>
  </si>
  <si>
    <t>Residual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</si>
</sst>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409]#,##0;[Red]\-[$$-409]#,##0"/>
    <numFmt numFmtId="165" formatCode="&quot;$&quot;#,##0"/>
    <numFmt numFmtId="166" formatCode="_(&quot;$&quot;* #,##0_);_(&quot;$&quot;* \(#,##0\);_(&quot;$&quot;* &quot;-&quot;??_);_(@_)"/>
    <numFmt numFmtId="167" formatCode="_(* #,##0_);_(* \(#,##0\);_(* &quot;-&quot;??_);_(@_)"/>
    <numFmt numFmtId="168" formatCode="_(* #,##0.0_);_(* \(#,##0.0\);_(* &quot;-&quot;?_);_(@_)"/>
    <numFmt numFmtId="169" formatCode="0.0%"/>
  </numFmts>
  <fonts count="35" x14ac:knownFonts="1">
    <font>
      <sz val="10"/>
      <name val="Arial"/>
      <family val="2"/>
    </font>
    <font>
      <b/>
      <sz val="10"/>
      <name val="Arial"/>
      <family val="2"/>
    </font>
    <font>
      <sz val="10"/>
      <name val="Arial"/>
      <family val="2"/>
    </font>
    <font>
      <sz val="10"/>
      <name val="Arial"/>
      <family val="2"/>
    </font>
    <font>
      <u/>
      <sz val="10"/>
      <color theme="10"/>
      <name val="Arial"/>
      <family val="2"/>
    </font>
    <font>
      <b/>
      <sz val="10"/>
      <color rgb="FFFF0000"/>
      <name val="Arial"/>
      <family val="2"/>
    </font>
    <font>
      <b/>
      <sz val="10"/>
      <color rgb="FF000000"/>
      <name val="Calibri"/>
      <family val="2"/>
    </font>
    <font>
      <sz val="10"/>
      <color rgb="FF000000"/>
      <name val="Calibri"/>
      <family val="2"/>
    </font>
    <font>
      <b/>
      <sz val="14"/>
      <name val="Arial"/>
      <family val="2"/>
    </font>
    <font>
      <sz val="14"/>
      <name val="Arial"/>
      <family val="2"/>
    </font>
    <font>
      <u/>
      <sz val="14"/>
      <color theme="10"/>
      <name val="Arial"/>
      <family val="2"/>
    </font>
    <font>
      <b/>
      <sz val="14"/>
      <color rgb="FFFF0000"/>
      <name val="Arial"/>
      <family val="2"/>
    </font>
    <font>
      <i/>
      <sz val="14"/>
      <color rgb="FFFF0000"/>
      <name val="Arial"/>
      <family val="2"/>
    </font>
    <font>
      <b/>
      <sz val="9"/>
      <color rgb="FFFF0000"/>
      <name val="Arial"/>
      <family val="2"/>
    </font>
    <font>
      <sz val="11.5"/>
      <name val="Arial"/>
      <family val="2"/>
    </font>
    <font>
      <sz val="8"/>
      <color indexed="81"/>
      <name val="Tahoma"/>
      <family val="2"/>
    </font>
    <font>
      <b/>
      <sz val="8"/>
      <color indexed="81"/>
      <name val="Tahoma"/>
      <family val="2"/>
    </font>
    <font>
      <b/>
      <sz val="11"/>
      <color indexed="81"/>
      <name val="Tahoma"/>
      <family val="2"/>
    </font>
    <font>
      <sz val="11"/>
      <color indexed="81"/>
      <name val="Tahoma"/>
      <family val="2"/>
    </font>
    <font>
      <b/>
      <sz val="13"/>
      <name val="Arial"/>
      <family val="2"/>
    </font>
    <font>
      <sz val="14"/>
      <color rgb="FFFF0000"/>
      <name val="Arial"/>
      <family val="2"/>
    </font>
    <font>
      <sz val="9"/>
      <name val="Arial"/>
      <family val="2"/>
    </font>
    <font>
      <b/>
      <sz val="16"/>
      <name val="Arial"/>
      <family val="2"/>
    </font>
    <font>
      <sz val="16"/>
      <name val="Arial"/>
      <family val="2"/>
    </font>
    <font>
      <b/>
      <sz val="9"/>
      <name val="Arial"/>
      <family val="2"/>
    </font>
    <font>
      <b/>
      <sz val="10"/>
      <color indexed="81"/>
      <name val="Arial"/>
      <family val="2"/>
    </font>
    <font>
      <sz val="10"/>
      <color indexed="81"/>
      <name val="Arial"/>
      <family val="2"/>
    </font>
    <font>
      <sz val="9"/>
      <name val="Arial"/>
      <family val="2"/>
    </font>
    <font>
      <b/>
      <sz val="9"/>
      <color indexed="10"/>
      <name val="Arial"/>
      <family val="2"/>
    </font>
    <font>
      <sz val="9"/>
      <name val="Times New Roman"/>
      <family val="1"/>
    </font>
    <font>
      <sz val="9"/>
      <color indexed="20"/>
      <name val="Arial"/>
      <family val="2"/>
    </font>
    <font>
      <sz val="9"/>
      <color indexed="10"/>
      <name val="Arial"/>
      <family val="2"/>
    </font>
    <font>
      <sz val="11"/>
      <name val="Arial"/>
      <family val="2"/>
    </font>
    <font>
      <b/>
      <sz val="11"/>
      <color rgb="FFC00000"/>
      <name val="Arial"/>
      <family val="2"/>
    </font>
    <font>
      <b/>
      <sz val="1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indexed="9"/>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99"/>
        <bgColor indexed="64"/>
      </patternFill>
    </fill>
  </fills>
  <borders count="30">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xf numFmtId="0" fontId="2" fillId="0" borderId="0"/>
    <xf numFmtId="0" fontId="2" fillId="0" borderId="0"/>
    <xf numFmtId="0" fontId="2" fillId="0" borderId="0"/>
  </cellStyleXfs>
  <cellXfs count="485">
    <xf numFmtId="0" fontId="0" fillId="0" borderId="0" xfId="0"/>
    <xf numFmtId="166" fontId="9" fillId="0" borderId="0" xfId="2" applyNumberFormat="1" applyFont="1" applyFill="1" applyProtection="1"/>
    <xf numFmtId="0" fontId="9" fillId="0" borderId="0" xfId="0" applyFont="1" applyFill="1"/>
    <xf numFmtId="166" fontId="8" fillId="0" borderId="0" xfId="2" applyNumberFormat="1" applyFont="1" applyFill="1" applyBorder="1" applyProtection="1"/>
    <xf numFmtId="49" fontId="8" fillId="0" borderId="0" xfId="0" applyNumberFormat="1" applyFont="1" applyFill="1" applyBorder="1"/>
    <xf numFmtId="166" fontId="8" fillId="0" borderId="0" xfId="2" applyNumberFormat="1" applyFont="1" applyFill="1" applyBorder="1"/>
    <xf numFmtId="165" fontId="8" fillId="0" borderId="0" xfId="0" applyNumberFormat="1" applyFont="1" applyFill="1" applyBorder="1"/>
    <xf numFmtId="0" fontId="8" fillId="0" borderId="0" xfId="0" applyFont="1" applyFill="1"/>
    <xf numFmtId="10" fontId="9" fillId="0" borderId="0" xfId="0" applyNumberFormat="1" applyFont="1" applyFill="1"/>
    <xf numFmtId="0" fontId="14" fillId="0" borderId="0" xfId="0" applyFont="1" applyFill="1"/>
    <xf numFmtId="0" fontId="9" fillId="0" borderId="0" xfId="0" applyFont="1" applyFill="1" applyBorder="1"/>
    <xf numFmtId="166" fontId="9" fillId="0" borderId="0" xfId="0" applyNumberFormat="1" applyFont="1" applyFill="1" applyBorder="1"/>
    <xf numFmtId="0" fontId="8" fillId="0" borderId="0" xfId="0" applyFont="1" applyFill="1" applyBorder="1"/>
    <xf numFmtId="166" fontId="8" fillId="0" borderId="1" xfId="2" applyNumberFormat="1" applyFont="1" applyFill="1" applyBorder="1" applyProtection="1"/>
    <xf numFmtId="167" fontId="1" fillId="0" borderId="0" xfId="1" applyNumberFormat="1" applyFont="1" applyProtection="1"/>
    <xf numFmtId="166" fontId="8" fillId="0" borderId="0" xfId="0" applyNumberFormat="1" applyFont="1" applyFill="1" applyBorder="1"/>
    <xf numFmtId="166" fontId="8" fillId="0" borderId="0" xfId="0" applyNumberFormat="1" applyFont="1" applyFill="1" applyBorder="1" applyProtection="1"/>
    <xf numFmtId="167" fontId="9" fillId="0" borderId="0" xfId="1" applyNumberFormat="1" applyFont="1" applyFill="1" applyBorder="1"/>
    <xf numFmtId="166" fontId="9" fillId="0" borderId="0" xfId="2" applyNumberFormat="1" applyFont="1" applyFill="1" applyBorder="1"/>
    <xf numFmtId="167" fontId="9" fillId="0" borderId="0" xfId="1" applyNumberFormat="1" applyFont="1" applyFill="1"/>
    <xf numFmtId="166" fontId="8" fillId="0" borderId="9" xfId="2" applyNumberFormat="1" applyFont="1" applyFill="1" applyBorder="1" applyProtection="1"/>
    <xf numFmtId="166" fontId="8" fillId="0" borderId="10" xfId="2" applyNumberFormat="1" applyFont="1" applyFill="1" applyBorder="1" applyProtection="1"/>
    <xf numFmtId="165" fontId="9" fillId="0" borderId="0" xfId="0" applyNumberFormat="1" applyFont="1" applyFill="1"/>
    <xf numFmtId="43" fontId="9" fillId="0" borderId="0" xfId="1" applyFont="1" applyFill="1"/>
    <xf numFmtId="0" fontId="9" fillId="0" borderId="0" xfId="0" applyNumberFormat="1" applyFont="1" applyFill="1" applyBorder="1"/>
    <xf numFmtId="10" fontId="9" fillId="0" borderId="0" xfId="0" applyNumberFormat="1" applyFont="1" applyFill="1" applyBorder="1"/>
    <xf numFmtId="0" fontId="9" fillId="0" borderId="0" xfId="0" applyNumberFormat="1" applyFont="1" applyFill="1"/>
    <xf numFmtId="167" fontId="9" fillId="0" borderId="0" xfId="0" applyNumberFormat="1" applyFont="1" applyFill="1"/>
    <xf numFmtId="166" fontId="9" fillId="0" borderId="0" xfId="0" applyNumberFormat="1" applyFont="1" applyFill="1"/>
    <xf numFmtId="166" fontId="8" fillId="0" borderId="0" xfId="0" applyNumberFormat="1" applyFont="1" applyFill="1"/>
    <xf numFmtId="0" fontId="10" fillId="0" borderId="0" xfId="3" applyFont="1" applyFill="1" applyAlignment="1" applyProtection="1"/>
    <xf numFmtId="14" fontId="11" fillId="0" borderId="0" xfId="0" applyNumberFormat="1" applyFont="1" applyFill="1"/>
    <xf numFmtId="165" fontId="8" fillId="0" borderId="0" xfId="0" applyNumberFormat="1" applyFont="1" applyFill="1"/>
    <xf numFmtId="164" fontId="8" fillId="0" borderId="0" xfId="0" applyNumberFormat="1" applyFont="1" applyFill="1"/>
    <xf numFmtId="164" fontId="9" fillId="0" borderId="0" xfId="0" applyNumberFormat="1" applyFont="1" applyFill="1"/>
    <xf numFmtId="0" fontId="9" fillId="0" borderId="0" xfId="0" applyFont="1" applyFill="1" applyAlignment="1">
      <alignment horizontal="center" vertical="center"/>
    </xf>
    <xf numFmtId="0" fontId="0" fillId="0" borderId="0" xfId="0" applyProtection="1">
      <protection locked="0"/>
    </xf>
    <xf numFmtId="10" fontId="9" fillId="0" borderId="0" xfId="0" applyNumberFormat="1" applyFont="1" applyFill="1" applyProtection="1">
      <protection locked="0"/>
    </xf>
    <xf numFmtId="44" fontId="9" fillId="0" borderId="0" xfId="2" applyFont="1" applyFill="1" applyProtection="1"/>
    <xf numFmtId="0" fontId="0" fillId="3" borderId="0" xfId="0" applyFill="1" applyBorder="1" applyAlignment="1" applyProtection="1">
      <alignment horizontal="left" vertical="center"/>
      <protection locked="0"/>
    </xf>
    <xf numFmtId="167" fontId="1" fillId="0" borderId="9" xfId="1" applyNumberFormat="1" applyFont="1" applyFill="1" applyBorder="1" applyProtection="1"/>
    <xf numFmtId="0" fontId="22" fillId="0" borderId="0" xfId="0" applyFont="1" applyFill="1" applyAlignment="1">
      <alignment horizontal="center"/>
    </xf>
    <xf numFmtId="169" fontId="23" fillId="0" borderId="0" xfId="0" applyNumberFormat="1" applyFont="1" applyFill="1" applyAlignment="1">
      <alignment horizontal="center"/>
    </xf>
    <xf numFmtId="166" fontId="1" fillId="0" borderId="9" xfId="1" applyNumberFormat="1" applyFont="1" applyFill="1" applyBorder="1" applyProtection="1"/>
    <xf numFmtId="2" fontId="1" fillId="0" borderId="0" xfId="0" applyNumberFormat="1" applyFont="1" applyFill="1" applyBorder="1" applyProtection="1"/>
    <xf numFmtId="167" fontId="1" fillId="0" borderId="0" xfId="0" applyNumberFormat="1" applyFont="1" applyFill="1" applyBorder="1" applyProtection="1"/>
    <xf numFmtId="167" fontId="1" fillId="0" borderId="0" xfId="1" applyNumberFormat="1" applyFont="1" applyFill="1" applyBorder="1" applyProtection="1"/>
    <xf numFmtId="0" fontId="0" fillId="0" borderId="0" xfId="0" applyFill="1" applyBorder="1" applyAlignment="1" applyProtection="1">
      <alignment horizontal="right" vertical="center"/>
    </xf>
    <xf numFmtId="166" fontId="0" fillId="0" borderId="0" xfId="0" applyNumberFormat="1" applyFill="1" applyProtection="1"/>
    <xf numFmtId="166" fontId="1" fillId="0" borderId="11" xfId="1" applyNumberFormat="1" applyFont="1" applyFill="1" applyBorder="1" applyProtection="1"/>
    <xf numFmtId="0" fontId="0" fillId="0" borderId="0" xfId="0" applyFont="1" applyFill="1" applyAlignment="1" applyProtection="1">
      <alignment horizontal="center"/>
      <protection hidden="1"/>
    </xf>
    <xf numFmtId="168" fontId="0" fillId="0" borderId="0" xfId="0" applyNumberFormat="1" applyFont="1" applyFill="1" applyAlignment="1" applyProtection="1">
      <alignment horizontal="center"/>
      <protection hidden="1"/>
    </xf>
    <xf numFmtId="166" fontId="1" fillId="0" borderId="10" xfId="1" applyNumberFormat="1" applyFont="1" applyFill="1" applyBorder="1" applyProtection="1"/>
    <xf numFmtId="9" fontId="0" fillId="0" borderId="0" xfId="1" applyNumberFormat="1" applyFont="1" applyFill="1" applyAlignment="1" applyProtection="1"/>
    <xf numFmtId="9" fontId="0" fillId="0" borderId="0" xfId="1" applyNumberFormat="1" applyFont="1" applyFill="1" applyAlignment="1" applyProtection="1">
      <alignment horizontal="right" vertical="center"/>
    </xf>
    <xf numFmtId="167" fontId="1" fillId="0" borderId="0" xfId="1" applyNumberFormat="1" applyFont="1" applyAlignment="1" applyProtection="1">
      <alignment horizontal="center" vertical="center"/>
    </xf>
    <xf numFmtId="10" fontId="0" fillId="0" borderId="0" xfId="0" applyNumberFormat="1" applyAlignment="1" applyProtection="1">
      <alignment horizontal="center" vertical="center" wrapText="1"/>
    </xf>
    <xf numFmtId="166" fontId="1" fillId="0" borderId="1" xfId="1" applyNumberFormat="1" applyFont="1" applyFill="1" applyBorder="1" applyProtection="1"/>
    <xf numFmtId="166" fontId="0" fillId="0" borderId="1" xfId="1" applyNumberFormat="1" applyFont="1" applyFill="1" applyBorder="1" applyProtection="1"/>
    <xf numFmtId="166" fontId="9" fillId="3" borderId="0" xfId="2" applyNumberFormat="1" applyFont="1" applyFill="1" applyProtection="1">
      <protection locked="0"/>
    </xf>
    <xf numFmtId="169" fontId="9" fillId="3" borderId="0" xfId="0" applyNumberFormat="1" applyFont="1" applyFill="1" applyBorder="1" applyAlignment="1" applyProtection="1">
      <alignment horizontal="center" vertical="center"/>
      <protection locked="0"/>
    </xf>
    <xf numFmtId="166" fontId="9" fillId="3" borderId="0" xfId="2" applyNumberFormat="1" applyFont="1" applyFill="1" applyBorder="1" applyProtection="1">
      <protection locked="0"/>
    </xf>
    <xf numFmtId="165" fontId="9" fillId="0" borderId="0" xfId="0" applyNumberFormat="1" applyFont="1" applyFill="1" applyProtection="1"/>
    <xf numFmtId="165" fontId="9" fillId="0" borderId="0" xfId="0" applyNumberFormat="1" applyFont="1" applyFill="1" applyBorder="1" applyProtection="1"/>
    <xf numFmtId="0" fontId="9" fillId="0" borderId="0" xfId="0" applyFont="1" applyFill="1" applyProtection="1"/>
    <xf numFmtId="0" fontId="9" fillId="0" borderId="0" xfId="0" applyFont="1" applyFill="1" applyBorder="1" applyProtection="1"/>
    <xf numFmtId="166" fontId="9" fillId="0" borderId="0" xfId="2" applyNumberFormat="1" applyFont="1" applyFill="1" applyBorder="1" applyProtection="1"/>
    <xf numFmtId="167" fontId="9" fillId="0" borderId="0" xfId="1" applyNumberFormat="1" applyFont="1" applyFill="1" applyBorder="1" applyProtection="1"/>
    <xf numFmtId="0" fontId="8" fillId="0" borderId="0" xfId="0" applyFont="1" applyFill="1" applyBorder="1" applyProtection="1"/>
    <xf numFmtId="165" fontId="8" fillId="0" borderId="0" xfId="0" applyNumberFormat="1" applyFont="1" applyFill="1" applyBorder="1" applyProtection="1"/>
    <xf numFmtId="0" fontId="20" fillId="0" borderId="0" xfId="0" applyFont="1" applyFill="1" applyProtection="1"/>
    <xf numFmtId="0" fontId="19" fillId="0" borderId="0" xfId="0" applyFont="1" applyFill="1" applyProtection="1"/>
    <xf numFmtId="42" fontId="9" fillId="0" borderId="8" xfId="2" applyNumberFormat="1" applyFont="1" applyFill="1" applyBorder="1" applyProtection="1"/>
    <xf numFmtId="166" fontId="8" fillId="0" borderId="1" xfId="0" applyNumberFormat="1" applyFont="1" applyFill="1" applyBorder="1" applyProtection="1"/>
    <xf numFmtId="166" fontId="8" fillId="0" borderId="10" xfId="0" applyNumberFormat="1" applyFont="1" applyFill="1" applyBorder="1" applyProtection="1"/>
    <xf numFmtId="49" fontId="9" fillId="0" borderId="0" xfId="0" applyNumberFormat="1" applyFont="1" applyFill="1" applyBorder="1" applyProtection="1"/>
    <xf numFmtId="49" fontId="8" fillId="0" borderId="0" xfId="0" applyNumberFormat="1" applyFont="1" applyFill="1" applyBorder="1" applyProtection="1"/>
    <xf numFmtId="0" fontId="27" fillId="0" borderId="0" xfId="0" applyFont="1"/>
    <xf numFmtId="0" fontId="27" fillId="0" borderId="0" xfId="0" applyFont="1" applyAlignment="1">
      <alignment horizontal="center" vertical="center"/>
    </xf>
    <xf numFmtId="0" fontId="1" fillId="0" borderId="0" xfId="0" applyFont="1" applyAlignment="1" applyProtection="1">
      <alignment horizontal="center" vertical="center" wrapText="1"/>
    </xf>
    <xf numFmtId="0" fontId="1" fillId="0" borderId="0" xfId="0" applyFont="1" applyBorder="1" applyProtection="1"/>
    <xf numFmtId="0" fontId="1" fillId="0" borderId="0" xfId="0" applyFont="1" applyAlignment="1" applyProtection="1">
      <alignment horizontal="left" indent="2"/>
    </xf>
    <xf numFmtId="0" fontId="5" fillId="0" borderId="0" xfId="0" applyFont="1" applyProtection="1"/>
    <xf numFmtId="166" fontId="2" fillId="0" borderId="0" xfId="1" applyNumberFormat="1" applyFont="1" applyFill="1" applyProtection="1"/>
    <xf numFmtId="10" fontId="9" fillId="3" borderId="0" xfId="0" applyNumberFormat="1" applyFont="1" applyFill="1" applyProtection="1">
      <protection locked="0"/>
    </xf>
    <xf numFmtId="0" fontId="27" fillId="0" borderId="0" xfId="0" applyFont="1" applyProtection="1"/>
    <xf numFmtId="0" fontId="24" fillId="0" borderId="0" xfId="0" applyFont="1" applyFill="1" applyProtection="1"/>
    <xf numFmtId="0" fontId="24" fillId="0" borderId="0" xfId="0" applyFont="1" applyProtection="1"/>
    <xf numFmtId="0" fontId="27" fillId="0" borderId="0" xfId="0" applyFont="1" applyAlignment="1" applyProtection="1">
      <alignment horizontal="center" vertical="center"/>
    </xf>
    <xf numFmtId="0" fontId="24" fillId="0" borderId="0" xfId="0" applyFont="1" applyFill="1" applyAlignment="1" applyProtection="1">
      <alignment horizontal="center" vertical="center"/>
    </xf>
    <xf numFmtId="0" fontId="24" fillId="0" borderId="0" xfId="0" applyFont="1" applyAlignment="1" applyProtection="1">
      <alignment horizontal="center" vertical="center"/>
    </xf>
    <xf numFmtId="9" fontId="21" fillId="5" borderId="0" xfId="0" applyNumberFormat="1" applyFont="1" applyFill="1" applyBorder="1" applyAlignment="1" applyProtection="1">
      <alignment horizontal="center" vertical="center"/>
    </xf>
    <xf numFmtId="2" fontId="21" fillId="5" borderId="0" xfId="0" applyNumberFormat="1" applyFont="1" applyFill="1" applyBorder="1" applyAlignment="1" applyProtection="1">
      <alignment horizontal="center" vertical="center"/>
    </xf>
    <xf numFmtId="0" fontId="21" fillId="0" borderId="0" xfId="0" applyFont="1" applyFill="1" applyBorder="1" applyAlignment="1" applyProtection="1"/>
    <xf numFmtId="0" fontId="21" fillId="0" borderId="0" xfId="0" applyFont="1" applyBorder="1" applyProtection="1"/>
    <xf numFmtId="0" fontId="30" fillId="0" borderId="0" xfId="0" applyFont="1" applyFill="1" applyBorder="1" applyProtection="1"/>
    <xf numFmtId="0" fontId="21" fillId="0" borderId="0" xfId="0" applyFont="1" applyProtection="1"/>
    <xf numFmtId="2" fontId="31" fillId="0" borderId="0" xfId="0" applyNumberFormat="1" applyFont="1" applyProtection="1"/>
    <xf numFmtId="0" fontId="24" fillId="4" borderId="8"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24" fillId="6" borderId="1" xfId="0" applyFont="1" applyFill="1" applyBorder="1" applyAlignment="1" applyProtection="1">
      <alignment horizontal="center" vertical="center"/>
    </xf>
    <xf numFmtId="0" fontId="24" fillId="3" borderId="0" xfId="0" applyFont="1" applyFill="1" applyBorder="1" applyAlignment="1" applyProtection="1">
      <alignment horizontal="center"/>
    </xf>
    <xf numFmtId="0" fontId="24" fillId="3" borderId="1" xfId="0" applyFont="1" applyFill="1" applyBorder="1" applyAlignment="1" applyProtection="1">
      <alignment horizontal="center" vertical="center"/>
    </xf>
    <xf numFmtId="0" fontId="24" fillId="7" borderId="8" xfId="0" applyFont="1" applyFill="1" applyBorder="1" applyAlignment="1" applyProtection="1">
      <alignment horizontal="center" vertical="center"/>
    </xf>
    <xf numFmtId="0" fontId="24" fillId="7" borderId="1" xfId="0" applyFont="1" applyFill="1" applyBorder="1" applyAlignment="1" applyProtection="1">
      <alignment horizontal="center" vertical="center"/>
    </xf>
    <xf numFmtId="0" fontId="24" fillId="8" borderId="8" xfId="0" applyFont="1" applyFill="1" applyBorder="1" applyAlignment="1" applyProtection="1">
      <alignment horizontal="center" vertical="center"/>
    </xf>
    <xf numFmtId="0" fontId="24" fillId="8" borderId="1" xfId="0" applyFont="1" applyFill="1" applyBorder="1" applyAlignment="1" applyProtection="1">
      <alignment horizontal="center" vertical="center"/>
    </xf>
    <xf numFmtId="9" fontId="21" fillId="5" borderId="3" xfId="0" applyNumberFormat="1" applyFont="1" applyFill="1" applyBorder="1" applyAlignment="1" applyProtection="1">
      <alignment horizontal="center" vertical="center"/>
    </xf>
    <xf numFmtId="2" fontId="21" fillId="5" borderId="4" xfId="0" applyNumberFormat="1" applyFont="1" applyFill="1" applyBorder="1" applyAlignment="1" applyProtection="1">
      <alignment horizontal="center" vertical="center"/>
    </xf>
    <xf numFmtId="9" fontId="21" fillId="5" borderId="5" xfId="0" applyNumberFormat="1" applyFont="1" applyFill="1" applyBorder="1" applyAlignment="1" applyProtection="1">
      <alignment horizontal="center" vertical="center"/>
    </xf>
    <xf numFmtId="2" fontId="21" fillId="5" borderId="8" xfId="0" applyNumberFormat="1" applyFont="1" applyFill="1" applyBorder="1" applyAlignment="1" applyProtection="1">
      <alignment horizontal="center" vertical="center"/>
    </xf>
    <xf numFmtId="0" fontId="21" fillId="0" borderId="8" xfId="0" applyFont="1" applyBorder="1" applyProtection="1"/>
    <xf numFmtId="9" fontId="21" fillId="5" borderId="8" xfId="0" applyNumberFormat="1" applyFont="1" applyFill="1" applyBorder="1" applyAlignment="1" applyProtection="1">
      <alignment horizontal="center" vertical="center"/>
    </xf>
    <xf numFmtId="2" fontId="21" fillId="5" borderId="12" xfId="0" applyNumberFormat="1" applyFont="1" applyFill="1" applyBorder="1" applyAlignment="1" applyProtection="1">
      <alignment horizontal="center" vertical="center"/>
    </xf>
    <xf numFmtId="0" fontId="24" fillId="7" borderId="11" xfId="0" applyFont="1" applyFill="1" applyBorder="1" applyProtection="1"/>
    <xf numFmtId="0" fontId="24" fillId="7" borderId="11" xfId="0" applyFont="1" applyFill="1" applyBorder="1" applyAlignment="1" applyProtection="1">
      <alignment horizontal="center"/>
    </xf>
    <xf numFmtId="0" fontId="24" fillId="7" borderId="0" xfId="0" applyFont="1" applyFill="1" applyBorder="1" applyProtection="1"/>
    <xf numFmtId="0" fontId="24" fillId="7" borderId="5" xfId="0" applyFont="1" applyFill="1" applyBorder="1" applyAlignment="1" applyProtection="1">
      <alignment horizontal="center" vertical="center"/>
    </xf>
    <xf numFmtId="0" fontId="24" fillId="7" borderId="12" xfId="0" applyFont="1" applyFill="1" applyBorder="1" applyAlignment="1" applyProtection="1">
      <alignment horizontal="center" vertical="center"/>
    </xf>
    <xf numFmtId="0" fontId="24" fillId="8" borderId="11" xfId="0" applyFont="1" applyFill="1" applyBorder="1" applyProtection="1"/>
    <xf numFmtId="0" fontId="24" fillId="8" borderId="11" xfId="0" applyFont="1" applyFill="1" applyBorder="1" applyAlignment="1" applyProtection="1">
      <alignment horizontal="center"/>
    </xf>
    <xf numFmtId="0" fontId="24" fillId="8" borderId="0" xfId="0" applyFont="1" applyFill="1" applyBorder="1" applyProtection="1"/>
    <xf numFmtId="0" fontId="24" fillId="8" borderId="5" xfId="0" applyFont="1" applyFill="1" applyBorder="1" applyAlignment="1" applyProtection="1">
      <alignment horizontal="center" vertical="center"/>
    </xf>
    <xf numFmtId="0" fontId="24" fillId="8" borderId="12" xfId="0" applyFont="1" applyFill="1" applyBorder="1" applyAlignment="1" applyProtection="1">
      <alignment horizontal="center" vertical="center"/>
    </xf>
    <xf numFmtId="0" fontId="24" fillId="6" borderId="11" xfId="0" applyFont="1" applyFill="1" applyBorder="1" applyProtection="1"/>
    <xf numFmtId="0" fontId="24" fillId="6" borderId="11" xfId="0" applyFont="1" applyFill="1" applyBorder="1" applyAlignment="1" applyProtection="1">
      <alignment horizontal="center"/>
    </xf>
    <xf numFmtId="0" fontId="24" fillId="6" borderId="0" xfId="0" applyFont="1" applyFill="1" applyBorder="1" applyProtection="1"/>
    <xf numFmtId="0" fontId="24" fillId="6" borderId="5"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24" fillId="4" borderId="11" xfId="0" applyFont="1" applyFill="1" applyBorder="1" applyProtection="1"/>
    <xf numFmtId="0" fontId="24" fillId="4" borderId="11" xfId="0" applyFont="1" applyFill="1" applyBorder="1" applyAlignment="1" applyProtection="1">
      <alignment horizontal="center"/>
    </xf>
    <xf numFmtId="0" fontId="24" fillId="4" borderId="0" xfId="0" applyFont="1" applyFill="1" applyBorder="1" applyProtection="1"/>
    <xf numFmtId="0" fontId="24" fillId="4" borderId="5" xfId="0" applyFont="1" applyFill="1" applyBorder="1" applyAlignment="1" applyProtection="1">
      <alignment horizontal="center" vertical="center"/>
    </xf>
    <xf numFmtId="0" fontId="24" fillId="4" borderId="1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8" xfId="0" applyFont="1" applyFill="1" applyBorder="1" applyAlignment="1" applyProtection="1">
      <alignment horizontal="center" vertical="center"/>
    </xf>
    <xf numFmtId="0" fontId="24" fillId="3" borderId="12" xfId="0" applyFont="1" applyFill="1" applyBorder="1" applyAlignment="1" applyProtection="1">
      <alignment horizontal="center" vertical="center"/>
    </xf>
    <xf numFmtId="169" fontId="0" fillId="3" borderId="0" xfId="1" applyNumberFormat="1" applyFont="1" applyFill="1" applyAlignment="1" applyProtection="1">
      <alignment horizontal="center" vertical="center"/>
      <protection locked="0"/>
    </xf>
    <xf numFmtId="169" fontId="1" fillId="0" borderId="9" xfId="1" applyNumberFormat="1" applyFont="1" applyBorder="1" applyAlignment="1" applyProtection="1">
      <alignment horizontal="center" vertical="center"/>
    </xf>
    <xf numFmtId="169" fontId="1" fillId="0" borderId="9" xfId="1" applyNumberFormat="1" applyFont="1" applyFill="1" applyBorder="1" applyAlignment="1" applyProtection="1">
      <alignment horizontal="center" vertical="center"/>
    </xf>
    <xf numFmtId="169" fontId="1" fillId="0" borderId="0" xfId="1" applyNumberFormat="1" applyFont="1" applyFill="1" applyAlignment="1" applyProtection="1">
      <alignment horizontal="center" vertical="center"/>
    </xf>
    <xf numFmtId="9" fontId="1" fillId="0" borderId="0" xfId="1" applyNumberFormat="1" applyFont="1" applyAlignment="1" applyProtection="1">
      <alignment horizontal="center" vertical="center"/>
    </xf>
    <xf numFmtId="169" fontId="0" fillId="3" borderId="0" xfId="5" applyNumberFormat="1" applyFont="1" applyFill="1" applyAlignment="1" applyProtection="1">
      <alignment horizontal="center" vertical="center"/>
      <protection locked="0"/>
    </xf>
    <xf numFmtId="0" fontId="0" fillId="9" borderId="2" xfId="0" applyFill="1" applyBorder="1" applyProtection="1"/>
    <xf numFmtId="10" fontId="1" fillId="9" borderId="2" xfId="0" applyNumberFormat="1" applyFont="1" applyFill="1" applyBorder="1" applyProtection="1"/>
    <xf numFmtId="0" fontId="0" fillId="9" borderId="0" xfId="0" applyFill="1" applyBorder="1" applyAlignment="1" applyProtection="1">
      <alignment horizontal="left" vertical="center"/>
    </xf>
    <xf numFmtId="166" fontId="1" fillId="9" borderId="0" xfId="1" applyNumberFormat="1" applyFont="1" applyFill="1" applyBorder="1" applyProtection="1"/>
    <xf numFmtId="166" fontId="1" fillId="9" borderId="9" xfId="1" applyNumberFormat="1" applyFont="1" applyFill="1" applyBorder="1" applyProtection="1"/>
    <xf numFmtId="166" fontId="0" fillId="9" borderId="0" xfId="0" applyNumberFormat="1" applyFill="1" applyProtection="1"/>
    <xf numFmtId="10" fontId="0" fillId="9" borderId="0" xfId="1" applyNumberFormat="1" applyFont="1" applyFill="1" applyProtection="1"/>
    <xf numFmtId="166" fontId="0" fillId="9" borderId="0" xfId="1" applyNumberFormat="1" applyFont="1" applyFill="1" applyBorder="1" applyProtection="1"/>
    <xf numFmtId="10" fontId="1" fillId="9" borderId="0" xfId="1" applyNumberFormat="1" applyFont="1" applyFill="1" applyAlignment="1" applyProtection="1">
      <alignment horizontal="center" vertical="center"/>
    </xf>
    <xf numFmtId="10" fontId="0" fillId="9" borderId="0" xfId="0" applyNumberFormat="1" applyFill="1" applyAlignment="1" applyProtection="1">
      <alignment horizontal="center" vertical="center" wrapText="1"/>
    </xf>
    <xf numFmtId="166" fontId="2" fillId="9" borderId="0" xfId="1" applyNumberFormat="1" applyFont="1" applyFill="1" applyProtection="1"/>
    <xf numFmtId="0" fontId="0" fillId="9" borderId="0" xfId="0" applyFill="1" applyProtection="1"/>
    <xf numFmtId="9" fontId="1" fillId="9" borderId="0" xfId="1" applyNumberFormat="1" applyFont="1" applyFill="1" applyAlignment="1" applyProtection="1">
      <alignment horizontal="center" vertical="center"/>
    </xf>
    <xf numFmtId="166" fontId="1" fillId="9" borderId="11" xfId="1" applyNumberFormat="1" applyFont="1" applyFill="1" applyBorder="1" applyProtection="1"/>
    <xf numFmtId="166" fontId="1" fillId="9" borderId="10" xfId="1" applyNumberFormat="1" applyFont="1" applyFill="1" applyBorder="1" applyProtection="1"/>
    <xf numFmtId="166" fontId="9" fillId="10" borderId="0" xfId="2" applyNumberFormat="1" applyFont="1" applyFill="1" applyProtection="1"/>
    <xf numFmtId="166" fontId="8" fillId="10" borderId="1" xfId="2" applyNumberFormat="1" applyFont="1" applyFill="1" applyBorder="1" applyProtection="1"/>
    <xf numFmtId="165" fontId="9" fillId="10" borderId="0" xfId="0" applyNumberFormat="1" applyFont="1" applyFill="1" applyProtection="1"/>
    <xf numFmtId="165" fontId="9" fillId="10" borderId="0" xfId="0" applyNumberFormat="1" applyFont="1" applyFill="1" applyBorder="1" applyProtection="1"/>
    <xf numFmtId="166" fontId="8" fillId="10" borderId="9" xfId="2" applyNumberFormat="1" applyFont="1" applyFill="1" applyBorder="1" applyProtection="1"/>
    <xf numFmtId="166" fontId="8" fillId="10" borderId="0" xfId="2" applyNumberFormat="1" applyFont="1" applyFill="1" applyBorder="1" applyProtection="1"/>
    <xf numFmtId="42" fontId="9" fillId="10" borderId="8" xfId="2" applyNumberFormat="1" applyFont="1" applyFill="1" applyBorder="1" applyProtection="1"/>
    <xf numFmtId="166" fontId="8" fillId="10" borderId="1" xfId="0" applyNumberFormat="1" applyFont="1" applyFill="1" applyBorder="1" applyProtection="1"/>
    <xf numFmtId="166" fontId="8" fillId="10" borderId="10" xfId="0" applyNumberFormat="1" applyFont="1" applyFill="1" applyBorder="1" applyProtection="1"/>
    <xf numFmtId="0" fontId="8" fillId="0" borderId="0" xfId="0" applyFont="1" applyFill="1" applyAlignment="1"/>
    <xf numFmtId="0" fontId="9" fillId="0" borderId="0" xfId="0" applyFont="1" applyFill="1" applyBorder="1" applyAlignment="1"/>
    <xf numFmtId="0" fontId="8" fillId="0" borderId="0" xfId="0" applyFont="1" applyFill="1" applyAlignment="1">
      <alignment horizontal="center" vertical="center"/>
    </xf>
    <xf numFmtId="2" fontId="1" fillId="9" borderId="0" xfId="0" applyNumberFormat="1" applyFont="1" applyFill="1" applyBorder="1" applyProtection="1"/>
    <xf numFmtId="44" fontId="1" fillId="9" borderId="0" xfId="1" applyNumberFormat="1" applyFont="1" applyFill="1" applyBorder="1" applyProtection="1"/>
    <xf numFmtId="44" fontId="1" fillId="9" borderId="0" xfId="1" applyNumberFormat="1" applyFont="1" applyFill="1" applyBorder="1" applyAlignment="1" applyProtection="1">
      <alignment horizontal="center"/>
    </xf>
    <xf numFmtId="44" fontId="0" fillId="9" borderId="0" xfId="1" applyNumberFormat="1" applyFont="1" applyFill="1" applyBorder="1" applyProtection="1"/>
    <xf numFmtId="166" fontId="1" fillId="9" borderId="9" xfId="0" applyNumberFormat="1" applyFont="1" applyFill="1" applyBorder="1" applyProtection="1"/>
    <xf numFmtId="10" fontId="1" fillId="9" borderId="0" xfId="1" applyNumberFormat="1" applyFont="1" applyFill="1" applyBorder="1" applyProtection="1"/>
    <xf numFmtId="166" fontId="1" fillId="9" borderId="9" xfId="5" applyNumberFormat="1" applyFont="1" applyFill="1" applyBorder="1" applyProtection="1"/>
    <xf numFmtId="44" fontId="1" fillId="0" borderId="1" xfId="0" applyNumberFormat="1" applyFont="1" applyFill="1" applyBorder="1" applyProtection="1"/>
    <xf numFmtId="0" fontId="2" fillId="3" borderId="0" xfId="1" applyNumberFormat="1" applyFont="1" applyFill="1" applyAlignment="1" applyProtection="1">
      <alignment horizontal="center" vertical="center"/>
      <protection locked="0"/>
    </xf>
    <xf numFmtId="44" fontId="0" fillId="3" borderId="0" xfId="0" applyNumberFormat="1" applyFont="1" applyFill="1" applyAlignment="1" applyProtection="1">
      <alignment horizontal="center"/>
      <protection locked="0"/>
    </xf>
    <xf numFmtId="9" fontId="0" fillId="3" borderId="0" xfId="0" applyNumberFormat="1" applyFont="1" applyFill="1" applyAlignment="1" applyProtection="1">
      <alignment horizontal="center"/>
      <protection locked="0"/>
    </xf>
    <xf numFmtId="166" fontId="1" fillId="0" borderId="0" xfId="0" applyNumberFormat="1" applyFont="1" applyFill="1" applyBorder="1" applyProtection="1"/>
    <xf numFmtId="44" fontId="1" fillId="0" borderId="0" xfId="5" applyNumberFormat="1" applyFont="1" applyBorder="1" applyProtection="1"/>
    <xf numFmtId="10" fontId="1" fillId="0" borderId="0" xfId="1" applyNumberFormat="1" applyFont="1" applyFill="1" applyProtection="1"/>
    <xf numFmtId="0" fontId="0" fillId="0" borderId="0" xfId="0" applyAlignment="1" applyProtection="1">
      <alignment horizontal="center" vertical="center"/>
    </xf>
    <xf numFmtId="44" fontId="1" fillId="0" borderId="0" xfId="5" applyNumberFormat="1" applyFont="1" applyFill="1" applyBorder="1" applyProtection="1"/>
    <xf numFmtId="166" fontId="1" fillId="0" borderId="0" xfId="5" applyNumberFormat="1" applyFont="1" applyBorder="1" applyProtection="1"/>
    <xf numFmtId="44" fontId="1" fillId="9" borderId="0" xfId="0" applyNumberFormat="1" applyFont="1" applyFill="1" applyBorder="1" applyProtection="1"/>
    <xf numFmtId="2" fontId="0" fillId="9" borderId="0" xfId="5" applyNumberFormat="1" applyFont="1" applyFill="1" applyBorder="1" applyProtection="1"/>
    <xf numFmtId="0" fontId="0" fillId="2" borderId="0" xfId="0" applyFill="1" applyProtection="1"/>
    <xf numFmtId="167" fontId="0" fillId="0" borderId="0" xfId="0" applyNumberFormat="1" applyFont="1" applyFill="1" applyBorder="1" applyProtection="1"/>
    <xf numFmtId="0" fontId="1" fillId="0" borderId="0" xfId="0" applyFont="1" applyFill="1" applyBorder="1" applyProtection="1"/>
    <xf numFmtId="169" fontId="0" fillId="0" borderId="0" xfId="1" applyNumberFormat="1" applyFont="1" applyFill="1" applyBorder="1" applyAlignment="1" applyProtection="1">
      <alignment horizontal="center" vertical="center"/>
    </xf>
    <xf numFmtId="10" fontId="0" fillId="0" borderId="0" xfId="0" applyNumberFormat="1" applyFill="1" applyBorder="1" applyProtection="1"/>
    <xf numFmtId="167" fontId="0" fillId="0" borderId="0" xfId="1" applyNumberFormat="1" applyFont="1" applyAlignment="1" applyProtection="1">
      <alignment horizontal="center" vertical="center"/>
    </xf>
    <xf numFmtId="0" fontId="0" fillId="0" borderId="0" xfId="0" applyFill="1" applyBorder="1" applyAlignment="1" applyProtection="1">
      <alignment horizontal="center" vertical="center"/>
    </xf>
    <xf numFmtId="10" fontId="1" fillId="0" borderId="0" xfId="1" applyNumberFormat="1" applyFont="1" applyProtection="1"/>
    <xf numFmtId="0" fontId="0" fillId="0" borderId="0" xfId="0" applyFill="1" applyAlignment="1" applyProtection="1">
      <alignment horizontal="center" vertical="center"/>
    </xf>
    <xf numFmtId="10" fontId="0" fillId="0" borderId="0" xfId="1" applyNumberFormat="1" applyFont="1" applyFill="1" applyAlignment="1" applyProtection="1">
      <alignment horizontal="center" vertical="center"/>
    </xf>
    <xf numFmtId="0" fontId="0" fillId="0" borderId="0" xfId="0" applyNumberFormat="1" applyFill="1" applyAlignment="1" applyProtection="1">
      <alignment horizontal="center" vertical="center"/>
    </xf>
    <xf numFmtId="0" fontId="2" fillId="0" borderId="0" xfId="1" applyNumberFormat="1" applyFont="1" applyFill="1" applyAlignment="1" applyProtection="1">
      <alignment horizontal="center" vertical="center"/>
    </xf>
    <xf numFmtId="0" fontId="2" fillId="0" borderId="0" xfId="1" applyNumberFormat="1" applyFont="1" applyFill="1" applyAlignment="1" applyProtection="1">
      <alignment vertical="center"/>
    </xf>
    <xf numFmtId="10" fontId="0" fillId="9" borderId="0" xfId="1" applyNumberFormat="1" applyFont="1" applyFill="1" applyBorder="1" applyProtection="1"/>
    <xf numFmtId="9" fontId="0" fillId="0" borderId="0" xfId="0" applyNumberFormat="1" applyFill="1" applyProtection="1"/>
    <xf numFmtId="0" fontId="0" fillId="4" borderId="0" xfId="0" applyFill="1" applyProtection="1"/>
    <xf numFmtId="0" fontId="6" fillId="9" borderId="0" xfId="0" applyFont="1" applyFill="1" applyAlignment="1" applyProtection="1">
      <alignment horizontal="center"/>
    </xf>
    <xf numFmtId="2" fontId="0" fillId="9" borderId="0" xfId="0" applyNumberFormat="1" applyFill="1" applyBorder="1" applyProtection="1"/>
    <xf numFmtId="0" fontId="7" fillId="0" borderId="0" xfId="0" applyFont="1" applyProtection="1"/>
    <xf numFmtId="2" fontId="0" fillId="9" borderId="0" xfId="0" applyNumberFormat="1" applyFill="1" applyProtection="1"/>
    <xf numFmtId="0" fontId="7" fillId="0" borderId="0" xfId="0" applyFont="1" applyFill="1" applyProtection="1"/>
    <xf numFmtId="0" fontId="0" fillId="0" borderId="0" xfId="0" applyBorder="1" applyProtection="1"/>
    <xf numFmtId="9" fontId="0" fillId="0" borderId="0" xfId="0" applyNumberFormat="1" applyFont="1" applyFill="1" applyAlignment="1" applyProtection="1">
      <alignment horizontal="center"/>
    </xf>
    <xf numFmtId="0" fontId="0" fillId="9" borderId="0" xfId="0" applyFill="1" applyBorder="1" applyProtection="1"/>
    <xf numFmtId="0" fontId="8" fillId="10" borderId="0" xfId="0" applyFont="1" applyFill="1" applyAlignment="1" applyProtection="1">
      <alignment horizontal="center" vertical="center"/>
    </xf>
    <xf numFmtId="44" fontId="9" fillId="10" borderId="0" xfId="2" applyFont="1" applyFill="1" applyProtection="1"/>
    <xf numFmtId="0" fontId="9" fillId="10" borderId="0" xfId="0" applyFont="1" applyFill="1" applyProtection="1"/>
    <xf numFmtId="166" fontId="9" fillId="10" borderId="0" xfId="2" applyNumberFormat="1" applyFont="1" applyFill="1" applyBorder="1" applyProtection="1"/>
    <xf numFmtId="164" fontId="8" fillId="0" borderId="0" xfId="0" applyNumberFormat="1" applyFont="1" applyFill="1" applyProtection="1"/>
    <xf numFmtId="164" fontId="9" fillId="0" borderId="0" xfId="0" applyNumberFormat="1" applyFont="1" applyFill="1" applyProtection="1"/>
    <xf numFmtId="0" fontId="8" fillId="0" borderId="0" xfId="0" applyFont="1" applyFill="1" applyProtection="1"/>
    <xf numFmtId="165" fontId="8" fillId="0" borderId="0" xfId="0" applyNumberFormat="1" applyFont="1" applyFill="1" applyProtection="1"/>
    <xf numFmtId="0" fontId="8" fillId="10" borderId="0" xfId="0" applyFont="1" applyFill="1" applyProtection="1"/>
    <xf numFmtId="0" fontId="1" fillId="0" borderId="0" xfId="0" applyFont="1" applyFill="1" applyAlignment="1" applyProtection="1">
      <alignment horizontal="center"/>
    </xf>
    <xf numFmtId="10" fontId="0" fillId="0" borderId="0" xfId="0" applyNumberFormat="1" applyAlignment="1" applyProtection="1">
      <alignment horizontal="center" vertical="center"/>
    </xf>
    <xf numFmtId="0" fontId="1" fillId="0" borderId="0" xfId="0" applyFont="1" applyAlignment="1" applyProtection="1">
      <alignment horizontal="center"/>
    </xf>
    <xf numFmtId="10" fontId="1" fillId="0" borderId="0" xfId="1" applyNumberFormat="1" applyFont="1" applyFill="1" applyAlignment="1" applyProtection="1">
      <alignment horizontal="center" vertical="center"/>
    </xf>
    <xf numFmtId="0" fontId="0" fillId="9" borderId="0" xfId="0" applyFill="1" applyAlignment="1" applyProtection="1">
      <alignment horizontal="center" vertical="center"/>
    </xf>
    <xf numFmtId="167" fontId="0" fillId="9" borderId="0" xfId="1" applyNumberFormat="1" applyFont="1" applyFill="1" applyProtection="1"/>
    <xf numFmtId="167" fontId="0" fillId="9" borderId="0" xfId="1" applyNumberFormat="1" applyFont="1" applyFill="1" applyAlignment="1" applyProtection="1">
      <alignment horizontal="center" vertical="center"/>
    </xf>
    <xf numFmtId="169" fontId="0" fillId="9" borderId="0" xfId="1" applyNumberFormat="1" applyFont="1" applyFill="1" applyAlignment="1" applyProtection="1">
      <alignment horizontal="center" vertical="center"/>
    </xf>
    <xf numFmtId="167" fontId="1" fillId="0" borderId="0" xfId="1" applyNumberFormat="1" applyFont="1" applyFill="1" applyProtection="1"/>
    <xf numFmtId="167" fontId="1" fillId="0" borderId="0" xfId="1" applyNumberFormat="1" applyFont="1" applyFill="1" applyAlignment="1" applyProtection="1">
      <alignment horizontal="center" vertical="center"/>
    </xf>
    <xf numFmtId="0" fontId="1" fillId="0" borderId="0" xfId="0" applyFont="1" applyFill="1" applyBorder="1" applyAlignment="1" applyProtection="1">
      <alignment horizontal="left" vertical="center"/>
    </xf>
    <xf numFmtId="10" fontId="9" fillId="0" borderId="0" xfId="0" applyNumberFormat="1" applyFont="1" applyFill="1" applyAlignment="1" applyProtection="1">
      <alignment horizontal="left"/>
    </xf>
    <xf numFmtId="10" fontId="9" fillId="0" borderId="0" xfId="0" applyNumberFormat="1" applyFont="1" applyFill="1" applyProtection="1"/>
    <xf numFmtId="0" fontId="9" fillId="0" borderId="0" xfId="0" applyFont="1" applyFill="1" applyAlignment="1" applyProtection="1">
      <alignment horizontal="left"/>
    </xf>
    <xf numFmtId="9" fontId="1" fillId="0" borderId="9" xfId="1" applyNumberFormat="1" applyFont="1" applyBorder="1" applyAlignment="1" applyProtection="1">
      <alignment horizontal="center" vertical="center"/>
    </xf>
    <xf numFmtId="167" fontId="0" fillId="0" borderId="0" xfId="1" applyNumberFormat="1" applyFont="1" applyProtection="1"/>
    <xf numFmtId="0" fontId="0" fillId="3" borderId="0" xfId="0" applyFill="1" applyProtection="1">
      <protection locked="0"/>
    </xf>
    <xf numFmtId="167" fontId="0" fillId="0" borderId="0" xfId="1" applyNumberFormat="1" applyFont="1" applyFill="1" applyProtection="1"/>
    <xf numFmtId="0" fontId="0" fillId="0" borderId="0" xfId="0" applyFill="1" applyBorder="1" applyAlignment="1" applyProtection="1">
      <alignment horizontal="left" vertical="center"/>
    </xf>
    <xf numFmtId="0" fontId="0" fillId="0" borderId="0" xfId="0" applyFill="1" applyProtection="1">
      <protection hidden="1"/>
    </xf>
    <xf numFmtId="0" fontId="0" fillId="0" borderId="0" xfId="0" applyFont="1" applyFill="1" applyProtection="1">
      <protection hidden="1"/>
    </xf>
    <xf numFmtId="168" fontId="0" fillId="0" borderId="0" xfId="0" applyNumberFormat="1" applyFont="1" applyFill="1" applyProtection="1">
      <protection hidden="1"/>
    </xf>
    <xf numFmtId="166" fontId="0" fillId="0" borderId="0" xfId="1" applyNumberFormat="1" applyFont="1" applyFill="1" applyProtection="1"/>
    <xf numFmtId="166" fontId="1" fillId="0" borderId="9" xfId="1" applyNumberFormat="1" applyFont="1" applyBorder="1" applyProtection="1"/>
    <xf numFmtId="10" fontId="1" fillId="0" borderId="0" xfId="0" applyNumberFormat="1" applyFont="1" applyFill="1" applyBorder="1" applyProtection="1"/>
    <xf numFmtId="166" fontId="1" fillId="0" borderId="0" xfId="1" applyNumberFormat="1" applyFont="1" applyBorder="1" applyProtection="1"/>
    <xf numFmtId="166" fontId="0" fillId="0" borderId="0" xfId="1" applyNumberFormat="1" applyFont="1" applyProtection="1"/>
    <xf numFmtId="44" fontId="1" fillId="0" borderId="0" xfId="1" applyNumberFormat="1" applyFont="1" applyAlignment="1" applyProtection="1">
      <alignment horizontal="center" vertical="center"/>
    </xf>
    <xf numFmtId="9" fontId="0" fillId="3" borderId="0" xfId="1" applyNumberFormat="1" applyFont="1" applyFill="1" applyAlignment="1" applyProtection="1">
      <alignment horizontal="center" vertical="center"/>
      <protection locked="0"/>
    </xf>
    <xf numFmtId="167" fontId="0" fillId="0" borderId="0" xfId="1" applyNumberFormat="1" applyFont="1" applyFill="1" applyAlignment="1" applyProtection="1">
      <alignment horizontal="center" vertical="center"/>
    </xf>
    <xf numFmtId="9" fontId="0" fillId="0" borderId="0" xfId="1" applyNumberFormat="1" applyFont="1" applyFill="1" applyAlignment="1" applyProtection="1">
      <alignment horizontal="center" vertical="center"/>
    </xf>
    <xf numFmtId="10" fontId="0" fillId="0" borderId="0" xfId="1" applyNumberFormat="1" applyFont="1" applyProtection="1"/>
    <xf numFmtId="10" fontId="1" fillId="0" borderId="0" xfId="1" applyNumberFormat="1" applyFont="1" applyAlignment="1" applyProtection="1">
      <alignment horizontal="center" vertical="center"/>
    </xf>
    <xf numFmtId="166" fontId="0" fillId="3" borderId="0" xfId="1" applyNumberFormat="1" applyFont="1" applyFill="1" applyProtection="1">
      <protection locked="0"/>
    </xf>
    <xf numFmtId="167" fontId="0" fillId="3" borderId="0" xfId="0" applyNumberFormat="1" applyFill="1" applyProtection="1">
      <protection locked="0"/>
    </xf>
    <xf numFmtId="44" fontId="0" fillId="0" borderId="0" xfId="1" applyNumberFormat="1" applyFont="1" applyFill="1" applyProtection="1"/>
    <xf numFmtId="0" fontId="0" fillId="0" borderId="0" xfId="0" applyFill="1" applyAlignment="1" applyProtection="1">
      <alignment horizontal="left" indent="1"/>
    </xf>
    <xf numFmtId="0" fontId="0" fillId="0" borderId="0" xfId="0" applyAlignment="1" applyProtection="1">
      <alignment horizontal="left" indent="1"/>
    </xf>
    <xf numFmtId="0" fontId="0" fillId="0" borderId="0" xfId="0" applyAlignment="1" applyProtection="1">
      <alignment horizontal="center"/>
    </xf>
    <xf numFmtId="0" fontId="0" fillId="0" borderId="0" xfId="0" applyAlignment="1" applyProtection="1">
      <alignment horizontal="left" indent="2"/>
    </xf>
    <xf numFmtId="0" fontId="1" fillId="0" borderId="0" xfId="0" applyFont="1" applyBorder="1" applyAlignment="1" applyProtection="1">
      <alignment horizontal="center" vertical="center"/>
    </xf>
    <xf numFmtId="0" fontId="0" fillId="0" borderId="0" xfId="0" applyFont="1" applyFill="1" applyBorder="1" applyProtection="1"/>
    <xf numFmtId="0" fontId="0" fillId="0" borderId="0" xfId="0" applyFont="1" applyAlignment="1" applyProtection="1">
      <alignment horizontal="left" indent="1"/>
    </xf>
    <xf numFmtId="0" fontId="1" fillId="0" borderId="0" xfId="0" applyFont="1" applyAlignment="1" applyProtection="1">
      <alignment horizontal="left"/>
    </xf>
    <xf numFmtId="10" fontId="0" fillId="0" borderId="0" xfId="1" applyNumberFormat="1" applyFont="1" applyFill="1" applyProtection="1"/>
    <xf numFmtId="44" fontId="0" fillId="3" borderId="0" xfId="0" applyNumberFormat="1" applyFill="1" applyProtection="1">
      <protection locked="0"/>
    </xf>
    <xf numFmtId="169" fontId="0" fillId="0" borderId="0" xfId="1" applyNumberFormat="1" applyFont="1" applyFill="1" applyAlignment="1" applyProtection="1">
      <alignment horizontal="center" vertical="center"/>
    </xf>
    <xf numFmtId="0" fontId="1" fillId="9" borderId="0" xfId="0" applyFont="1" applyFill="1" applyProtection="1"/>
    <xf numFmtId="44" fontId="0" fillId="9" borderId="0" xfId="1" applyNumberFormat="1" applyFont="1" applyFill="1" applyProtection="1"/>
    <xf numFmtId="44" fontId="1" fillId="9" borderId="0" xfId="1" applyNumberFormat="1" applyFont="1" applyFill="1" applyAlignment="1" applyProtection="1">
      <alignment horizontal="center" vertical="center"/>
    </xf>
    <xf numFmtId="0" fontId="1" fillId="9" borderId="0" xfId="0" applyFont="1" applyFill="1" applyBorder="1" applyProtection="1"/>
    <xf numFmtId="44" fontId="2" fillId="9" borderId="0" xfId="1" applyNumberFormat="1" applyFont="1" applyFill="1" applyProtection="1"/>
    <xf numFmtId="44" fontId="0" fillId="9" borderId="0" xfId="0" applyNumberFormat="1" applyFont="1" applyFill="1" applyAlignment="1" applyProtection="1">
      <alignment horizontal="center"/>
    </xf>
    <xf numFmtId="44" fontId="0" fillId="9" borderId="0" xfId="0" applyNumberFormat="1" applyFill="1" applyProtection="1"/>
    <xf numFmtId="166" fontId="0" fillId="9" borderId="0" xfId="5" applyNumberFormat="1" applyFont="1" applyFill="1" applyProtection="1"/>
    <xf numFmtId="166" fontId="1" fillId="9" borderId="1" xfId="5" applyNumberFormat="1" applyFont="1" applyFill="1" applyBorder="1" applyProtection="1"/>
    <xf numFmtId="166" fontId="1" fillId="9" borderId="0" xfId="5" applyNumberFormat="1" applyFont="1" applyFill="1" applyBorder="1" applyProtection="1"/>
    <xf numFmtId="9" fontId="0" fillId="3" borderId="0" xfId="0" applyNumberFormat="1" applyFill="1" applyAlignment="1" applyProtection="1">
      <alignment horizontal="center" vertical="center"/>
      <protection locked="0"/>
    </xf>
    <xf numFmtId="0" fontId="0" fillId="3" borderId="0" xfId="1" applyNumberFormat="1" applyFont="1" applyFill="1" applyAlignment="1" applyProtection="1">
      <alignment horizontal="center" vertical="center"/>
      <protection locked="0"/>
    </xf>
    <xf numFmtId="44" fontId="0" fillId="0" borderId="0" xfId="0" applyNumberFormat="1" applyFont="1" applyFill="1" applyProtection="1"/>
    <xf numFmtId="44" fontId="0" fillId="0" borderId="0" xfId="0" applyNumberFormat="1" applyFont="1" applyFill="1" applyAlignment="1" applyProtection="1">
      <alignment horizontal="center"/>
    </xf>
    <xf numFmtId="44" fontId="0" fillId="0" borderId="0" xfId="0" applyNumberFormat="1" applyFill="1" applyProtection="1"/>
    <xf numFmtId="0" fontId="0" fillId="3" borderId="0" xfId="0" applyNumberFormat="1" applyFont="1" applyFill="1" applyAlignment="1" applyProtection="1">
      <alignment horizontal="center" vertical="center"/>
      <protection locked="0"/>
    </xf>
    <xf numFmtId="0" fontId="0" fillId="3" borderId="0" xfId="0" applyFont="1" applyFill="1" applyAlignment="1" applyProtection="1">
      <alignment horizontal="center" vertical="center"/>
      <protection locked="0"/>
    </xf>
    <xf numFmtId="44" fontId="0" fillId="3" borderId="0" xfId="0" applyNumberFormat="1" applyFont="1" applyFill="1" applyProtection="1">
      <protection locked="0"/>
    </xf>
    <xf numFmtId="9" fontId="0" fillId="3" borderId="0" xfId="0" applyNumberFormat="1" applyFont="1" applyFill="1" applyAlignment="1" applyProtection="1">
      <alignment horizontal="center" vertical="center"/>
      <protection locked="0"/>
    </xf>
    <xf numFmtId="44" fontId="0" fillId="0" borderId="0" xfId="5" applyNumberFormat="1" applyFont="1" applyProtection="1"/>
    <xf numFmtId="44" fontId="1" fillId="0" borderId="1" xfId="5" applyNumberFormat="1" applyFont="1" applyBorder="1" applyProtection="1"/>
    <xf numFmtId="166" fontId="1" fillId="0" borderId="1" xfId="5" applyNumberFormat="1" applyFont="1" applyBorder="1" applyProtection="1"/>
    <xf numFmtId="166" fontId="1" fillId="0" borderId="9" xfId="5" applyNumberFormat="1" applyFont="1" applyBorder="1" applyProtection="1"/>
    <xf numFmtId="44" fontId="0" fillId="0" borderId="0" xfId="5" applyNumberFormat="1" applyFont="1" applyFill="1" applyProtection="1"/>
    <xf numFmtId="44" fontId="1" fillId="0" borderId="1" xfId="5" applyNumberFormat="1" applyFont="1" applyFill="1" applyBorder="1" applyProtection="1"/>
    <xf numFmtId="166" fontId="1" fillId="0" borderId="1" xfId="5" applyNumberFormat="1" applyFont="1" applyFill="1" applyBorder="1" applyProtection="1"/>
    <xf numFmtId="166" fontId="0" fillId="0" borderId="0" xfId="5" applyNumberFormat="1" applyFont="1" applyProtection="1"/>
    <xf numFmtId="10" fontId="1" fillId="0" borderId="0" xfId="1" applyNumberFormat="1" applyFont="1" applyBorder="1" applyAlignment="1" applyProtection="1">
      <alignment horizontal="center" vertical="center"/>
    </xf>
    <xf numFmtId="166" fontId="1" fillId="0" borderId="11" xfId="1" applyNumberFormat="1" applyFont="1" applyBorder="1" applyProtection="1"/>
    <xf numFmtId="0" fontId="1" fillId="9" borderId="0" xfId="0" applyFont="1" applyFill="1" applyAlignment="1" applyProtection="1">
      <alignment horizontal="center" vertical="center"/>
    </xf>
    <xf numFmtId="44" fontId="0" fillId="9" borderId="0" xfId="0" applyNumberFormat="1" applyFont="1" applyFill="1" applyProtection="1"/>
    <xf numFmtId="0" fontId="1" fillId="9" borderId="0" xfId="0" applyFont="1" applyFill="1" applyBorder="1" applyAlignment="1" applyProtection="1">
      <alignment horizontal="center" vertical="center"/>
    </xf>
    <xf numFmtId="44" fontId="0" fillId="9" borderId="0" xfId="5" applyNumberFormat="1" applyFont="1" applyFill="1" applyProtection="1"/>
    <xf numFmtId="44" fontId="1" fillId="9" borderId="0" xfId="5" applyNumberFormat="1" applyFont="1" applyFill="1" applyBorder="1" applyProtection="1"/>
    <xf numFmtId="167" fontId="0" fillId="0" borderId="0" xfId="0" applyNumberFormat="1" applyFill="1" applyBorder="1" applyProtection="1"/>
    <xf numFmtId="2" fontId="0" fillId="0" borderId="0" xfId="5" applyNumberFormat="1" applyFont="1" applyFill="1" applyBorder="1" applyProtection="1"/>
    <xf numFmtId="0" fontId="0" fillId="0" borderId="0" xfId="0" applyFill="1" applyBorder="1" applyProtection="1"/>
    <xf numFmtId="9" fontId="0" fillId="0" borderId="0" xfId="1" applyNumberFormat="1" applyFont="1" applyFill="1" applyProtection="1"/>
    <xf numFmtId="0" fontId="0" fillId="0" borderId="0" xfId="0" applyFont="1" applyProtection="1"/>
    <xf numFmtId="0" fontId="0" fillId="0" borderId="0" xfId="1" applyNumberFormat="1" applyFont="1" applyFill="1" applyAlignment="1" applyProtection="1">
      <alignment horizontal="center" vertical="center"/>
    </xf>
    <xf numFmtId="9" fontId="0" fillId="0" borderId="0" xfId="0" applyNumberFormat="1" applyFill="1" applyAlignment="1" applyProtection="1">
      <alignment horizontal="center" vertical="center"/>
    </xf>
    <xf numFmtId="0" fontId="0" fillId="0" borderId="0" xfId="0" applyNumberFormat="1" applyFont="1" applyFill="1" applyAlignment="1" applyProtection="1">
      <alignment horizontal="center" vertical="center"/>
    </xf>
    <xf numFmtId="9" fontId="1" fillId="0" borderId="0" xfId="0" applyNumberFormat="1" applyFont="1" applyFill="1" applyProtection="1"/>
    <xf numFmtId="0" fontId="0" fillId="0" borderId="0" xfId="0" applyFont="1" applyFill="1" applyAlignment="1" applyProtection="1">
      <alignment horizontal="center" vertical="center"/>
    </xf>
    <xf numFmtId="10" fontId="1" fillId="0" borderId="0" xfId="0" applyNumberFormat="1" applyFont="1" applyFill="1" applyProtection="1"/>
    <xf numFmtId="44" fontId="0" fillId="0" borderId="0" xfId="0" applyNumberFormat="1" applyProtection="1"/>
    <xf numFmtId="167" fontId="0" fillId="0" borderId="0" xfId="0" applyNumberFormat="1" applyProtection="1"/>
    <xf numFmtId="0" fontId="0" fillId="0" borderId="0" xfId="1" applyNumberFormat="1" applyFont="1" applyAlignment="1" applyProtection="1">
      <alignment horizontal="center" vertical="center"/>
    </xf>
    <xf numFmtId="0" fontId="0" fillId="0" borderId="0" xfId="1" applyNumberFormat="1" applyFont="1" applyProtection="1"/>
    <xf numFmtId="0" fontId="1" fillId="0" borderId="0" xfId="0" applyFont="1" applyBorder="1" applyAlignment="1" applyProtection="1">
      <alignment horizontal="center"/>
    </xf>
    <xf numFmtId="167" fontId="1" fillId="0" borderId="0" xfId="0" applyNumberFormat="1" applyFont="1" applyFill="1" applyProtection="1"/>
    <xf numFmtId="166" fontId="1" fillId="0" borderId="0" xfId="0" applyNumberFormat="1" applyFont="1" applyBorder="1" applyProtection="1"/>
    <xf numFmtId="166" fontId="1" fillId="0" borderId="0" xfId="5" applyNumberFormat="1" applyFont="1" applyFill="1" applyBorder="1" applyProtection="1"/>
    <xf numFmtId="0" fontId="0" fillId="0" borderId="0" xfId="0" applyFill="1" applyProtection="1"/>
    <xf numFmtId="0" fontId="1" fillId="0" borderId="0" xfId="0" applyFont="1" applyProtection="1"/>
    <xf numFmtId="0" fontId="1" fillId="0" borderId="0" xfId="0" applyFont="1" applyFill="1" applyProtection="1"/>
    <xf numFmtId="0" fontId="0" fillId="0" borderId="0" xfId="0" applyProtection="1"/>
    <xf numFmtId="166" fontId="1" fillId="0" borderId="0" xfId="1" applyNumberFormat="1" applyFont="1" applyFill="1" applyBorder="1" applyProtection="1"/>
    <xf numFmtId="0" fontId="0" fillId="0" borderId="0" xfId="0" applyFont="1" applyFill="1" applyProtection="1"/>
    <xf numFmtId="166" fontId="0" fillId="9" borderId="0" xfId="1" applyNumberFormat="1" applyFont="1" applyFill="1" applyProtection="1"/>
    <xf numFmtId="166" fontId="1" fillId="9" borderId="1" xfId="0" applyNumberFormat="1" applyFont="1" applyFill="1" applyBorder="1" applyProtection="1"/>
    <xf numFmtId="166" fontId="1" fillId="9" borderId="0" xfId="0" applyNumberFormat="1" applyFont="1" applyFill="1" applyBorder="1" applyProtection="1"/>
    <xf numFmtId="166" fontId="1" fillId="0" borderId="1" xfId="0" applyNumberFormat="1" applyFont="1" applyFill="1" applyBorder="1" applyProtection="1"/>
    <xf numFmtId="166" fontId="1" fillId="0" borderId="9" xfId="0" applyNumberFormat="1" applyFont="1" applyBorder="1" applyProtection="1"/>
    <xf numFmtId="166" fontId="1" fillId="0" borderId="1" xfId="0" applyNumberFormat="1" applyFont="1" applyBorder="1" applyProtection="1"/>
    <xf numFmtId="166" fontId="1" fillId="0" borderId="1" xfId="1" applyNumberFormat="1" applyFont="1" applyBorder="1" applyProtection="1"/>
    <xf numFmtId="0" fontId="1" fillId="0" borderId="0" xfId="0" applyFont="1" applyFill="1" applyAlignment="1" applyProtection="1">
      <alignment horizontal="center" vertical="center"/>
    </xf>
    <xf numFmtId="10" fontId="0" fillId="0" borderId="0" xfId="0" applyNumberFormat="1" applyFill="1" applyProtection="1"/>
    <xf numFmtId="0" fontId="1"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10" fontId="1" fillId="0" borderId="0" xfId="0" applyNumberFormat="1" applyFont="1" applyProtection="1"/>
    <xf numFmtId="0" fontId="1" fillId="0" borderId="0" xfId="0" applyFont="1" applyAlignment="1" applyProtection="1">
      <alignment horizontal="center" vertical="center"/>
    </xf>
    <xf numFmtId="0" fontId="27" fillId="0" borderId="0" xfId="0" applyFont="1" applyProtection="1">
      <protection locked="0"/>
    </xf>
    <xf numFmtId="2" fontId="27" fillId="0" borderId="0" xfId="0" applyNumberFormat="1" applyFont="1" applyProtection="1">
      <protection locked="0"/>
    </xf>
    <xf numFmtId="9" fontId="27" fillId="0" borderId="0" xfId="0" applyNumberFormat="1" applyFont="1" applyProtection="1">
      <protection locked="0"/>
    </xf>
    <xf numFmtId="10" fontId="1" fillId="0" borderId="0" xfId="0" applyNumberFormat="1" applyFont="1" applyAlignment="1" applyProtection="1">
      <alignment horizontal="center" vertical="center" wrapText="1"/>
    </xf>
    <xf numFmtId="0" fontId="1" fillId="9" borderId="0" xfId="0" applyFont="1" applyFill="1" applyBorder="1" applyAlignment="1" applyProtection="1">
      <alignment horizontal="center" wrapText="1"/>
    </xf>
    <xf numFmtId="0" fontId="1" fillId="0" borderId="0" xfId="0" applyFont="1" applyBorder="1" applyAlignment="1" applyProtection="1">
      <alignment horizontal="center" vertical="center" wrapText="1"/>
    </xf>
    <xf numFmtId="0" fontId="1" fillId="0" borderId="0" xfId="0" applyFont="1" applyAlignment="1" applyProtection="1">
      <alignment horizontal="center" wrapText="1"/>
    </xf>
    <xf numFmtId="0" fontId="0" fillId="0" borderId="0" xfId="0" applyAlignment="1" applyProtection="1">
      <alignment horizontal="center" wrapText="1"/>
    </xf>
    <xf numFmtId="0" fontId="0" fillId="9" borderId="2" xfId="0" applyFill="1" applyBorder="1" applyAlignment="1" applyProtection="1">
      <alignment horizontal="center" vertical="center"/>
    </xf>
    <xf numFmtId="0" fontId="13" fillId="9" borderId="2" xfId="0" applyFont="1" applyFill="1" applyBorder="1" applyAlignment="1" applyProtection="1">
      <alignment horizontal="center" wrapText="1"/>
    </xf>
    <xf numFmtId="2" fontId="0" fillId="0" borderId="0" xfId="0" applyNumberFormat="1" applyFill="1" applyBorder="1" applyProtection="1"/>
    <xf numFmtId="1" fontId="0" fillId="0" borderId="0" xfId="0" applyNumberFormat="1" applyFill="1" applyBorder="1" applyProtection="1"/>
    <xf numFmtId="10" fontId="0" fillId="0" borderId="0" xfId="0" applyNumberFormat="1" applyFont="1" applyFill="1" applyBorder="1" applyProtection="1"/>
    <xf numFmtId="2" fontId="1" fillId="9" borderId="0" xfId="5" applyNumberFormat="1" applyFont="1" applyFill="1" applyBorder="1" applyProtection="1"/>
    <xf numFmtId="2" fontId="1" fillId="0" borderId="0" xfId="5" applyNumberFormat="1" applyFont="1" applyFill="1" applyBorder="1" applyProtection="1"/>
    <xf numFmtId="0" fontId="1" fillId="2" borderId="0" xfId="0" applyFont="1" applyFill="1" applyProtection="1"/>
    <xf numFmtId="166" fontId="0" fillId="9" borderId="0" xfId="5" applyNumberFormat="1" applyFont="1" applyFill="1" applyBorder="1" applyProtection="1"/>
    <xf numFmtId="166" fontId="0" fillId="0" borderId="0" xfId="5" applyNumberFormat="1" applyFont="1" applyFill="1" applyBorder="1" applyProtection="1"/>
    <xf numFmtId="2" fontId="2" fillId="9" borderId="0" xfId="1" applyNumberFormat="1" applyFont="1" applyFill="1" applyProtection="1"/>
    <xf numFmtId="9" fontId="2" fillId="0" borderId="0" xfId="5" applyFont="1" applyFill="1" applyProtection="1"/>
    <xf numFmtId="2" fontId="0" fillId="9" borderId="0" xfId="1" applyNumberFormat="1" applyFont="1" applyFill="1" applyProtection="1"/>
    <xf numFmtId="9" fontId="0" fillId="0" borderId="0" xfId="5" applyFont="1" applyFill="1" applyProtection="1"/>
    <xf numFmtId="2" fontId="1" fillId="9"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167" fontId="0" fillId="0" borderId="0" xfId="0" applyNumberFormat="1" applyFill="1" applyProtection="1"/>
    <xf numFmtId="167" fontId="1" fillId="0" borderId="0" xfId="0" applyNumberFormat="1" applyFont="1" applyFill="1" applyAlignment="1" applyProtection="1">
      <alignment horizontal="center"/>
    </xf>
    <xf numFmtId="44" fontId="2" fillId="9" borderId="0" xfId="1" applyNumberFormat="1" applyFont="1" applyFill="1" applyBorder="1" applyProtection="1"/>
    <xf numFmtId="0" fontId="1" fillId="4" borderId="0" xfId="0" applyFont="1" applyFill="1" applyProtection="1"/>
    <xf numFmtId="0" fontId="1" fillId="9" borderId="0" xfId="0" applyFont="1" applyFill="1" applyBorder="1" applyAlignment="1" applyProtection="1">
      <alignment horizontal="center"/>
    </xf>
    <xf numFmtId="167"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167" fontId="1" fillId="9" borderId="0" xfId="1" applyNumberFormat="1" applyFont="1" applyFill="1" applyBorder="1" applyProtection="1"/>
    <xf numFmtId="0" fontId="6" fillId="0" borderId="0" xfId="0" applyFont="1" applyAlignment="1" applyProtection="1">
      <alignment horizontal="center"/>
    </xf>
    <xf numFmtId="10" fontId="0" fillId="0" borderId="0" xfId="1" applyNumberFormat="1" applyFont="1" applyAlignment="1" applyProtection="1">
      <alignment horizontal="center" vertical="center"/>
    </xf>
    <xf numFmtId="9" fontId="0" fillId="0" borderId="0" xfId="0" applyNumberFormat="1" applyFont="1" applyFill="1" applyAlignment="1" applyProtection="1">
      <alignment horizontal="center" vertical="center"/>
    </xf>
    <xf numFmtId="0" fontId="1" fillId="0" borderId="0" xfId="0" applyFont="1" applyAlignment="1" applyProtection="1">
      <alignment horizontal="center" vertical="center"/>
    </xf>
    <xf numFmtId="0" fontId="24" fillId="3" borderId="11" xfId="0" applyFont="1" applyFill="1" applyBorder="1" applyAlignment="1" applyProtection="1">
      <alignment horizontal="center"/>
    </xf>
    <xf numFmtId="0" fontId="21" fillId="0" borderId="0" xfId="0" applyFont="1" applyProtection="1">
      <protection locked="0"/>
    </xf>
    <xf numFmtId="2" fontId="21" fillId="0" borderId="0" xfId="0" applyNumberFormat="1" applyFont="1" applyProtection="1">
      <protection locked="0"/>
    </xf>
    <xf numFmtId="9" fontId="21" fillId="0" borderId="0" xfId="0" applyNumberFormat="1" applyFont="1" applyProtection="1">
      <protection locked="0"/>
    </xf>
    <xf numFmtId="2" fontId="0" fillId="0" borderId="0" xfId="0" applyNumberFormat="1" applyProtection="1">
      <protection locked="0"/>
    </xf>
    <xf numFmtId="0" fontId="28" fillId="0" borderId="0" xfId="0" applyFont="1" applyProtection="1">
      <protection locked="0"/>
    </xf>
    <xf numFmtId="2" fontId="28" fillId="0" borderId="0" xfId="0" applyNumberFormat="1" applyFont="1" applyProtection="1">
      <protection locked="0"/>
    </xf>
    <xf numFmtId="0" fontId="28" fillId="0" borderId="0" xfId="0" applyFont="1" applyBorder="1" applyProtection="1">
      <protection locked="0"/>
    </xf>
    <xf numFmtId="2" fontId="28" fillId="0" borderId="0" xfId="0" applyNumberFormat="1" applyFont="1" applyBorder="1" applyProtection="1">
      <protection locked="0"/>
    </xf>
    <xf numFmtId="0" fontId="29" fillId="0" borderId="0" xfId="0" applyFont="1" applyAlignment="1" applyProtection="1">
      <alignment horizontal="left" indent="8"/>
      <protection locked="0"/>
    </xf>
    <xf numFmtId="0" fontId="1" fillId="0" borderId="0" xfId="0" applyFont="1" applyFill="1" applyAlignment="1" applyProtection="1">
      <alignment horizontal="center" wrapText="1"/>
    </xf>
    <xf numFmtId="9" fontId="8" fillId="0" borderId="0" xfId="0" applyNumberFormat="1" applyFont="1" applyFill="1" applyAlignment="1">
      <alignment horizontal="center" vertical="center"/>
    </xf>
    <xf numFmtId="166" fontId="8" fillId="10" borderId="0" xfId="0" applyNumberFormat="1" applyFont="1" applyFill="1" applyBorder="1" applyProtection="1"/>
    <xf numFmtId="42" fontId="8" fillId="0" borderId="8" xfId="2" applyNumberFormat="1" applyFont="1" applyFill="1" applyBorder="1" applyAlignment="1" applyProtection="1">
      <alignment horizontal="center" vertical="center"/>
    </xf>
    <xf numFmtId="42" fontId="8" fillId="10" borderId="8" xfId="2" applyNumberFormat="1" applyFont="1" applyFill="1" applyBorder="1" applyAlignment="1" applyProtection="1">
      <alignment horizontal="center" vertical="center"/>
    </xf>
    <xf numFmtId="166" fontId="8" fillId="0" borderId="1" xfId="0" applyNumberFormat="1" applyFont="1" applyFill="1" applyBorder="1" applyAlignment="1" applyProtection="1">
      <alignment horizontal="center" vertical="center"/>
    </xf>
    <xf numFmtId="166" fontId="8" fillId="10" borderId="1" xfId="0" applyNumberFormat="1" applyFont="1" applyFill="1" applyBorder="1" applyAlignment="1" applyProtection="1">
      <alignment horizontal="center" vertical="center"/>
    </xf>
    <xf numFmtId="166" fontId="8" fillId="0" borderId="1" xfId="2"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66" fontId="9" fillId="0" borderId="0" xfId="2" applyNumberFormat="1" applyFont="1" applyFill="1" applyBorder="1" applyAlignment="1" applyProtection="1">
      <alignment horizontal="center"/>
    </xf>
    <xf numFmtId="0" fontId="12" fillId="0" borderId="0" xfId="0" applyFont="1" applyFill="1" applyBorder="1" applyAlignment="1" applyProtection="1"/>
    <xf numFmtId="42" fontId="8" fillId="11" borderId="8" xfId="2" applyNumberFormat="1" applyFont="1" applyFill="1" applyBorder="1" applyAlignment="1" applyProtection="1">
      <alignment horizontal="center" vertical="center"/>
    </xf>
    <xf numFmtId="0" fontId="8" fillId="0" borderId="0" xfId="0" applyFont="1" applyFill="1" applyAlignment="1">
      <alignment vertical="center"/>
    </xf>
    <xf numFmtId="0" fontId="32" fillId="0" borderId="16" xfId="0" applyFont="1" applyFill="1" applyBorder="1" applyProtection="1"/>
    <xf numFmtId="0" fontId="32" fillId="0" borderId="18" xfId="0" applyFont="1" applyBorder="1" applyProtection="1"/>
    <xf numFmtId="0" fontId="21" fillId="0" borderId="19" xfId="0" applyFont="1" applyBorder="1" applyProtection="1"/>
    <xf numFmtId="166" fontId="0" fillId="0" borderId="16" xfId="0" applyNumberFormat="1" applyBorder="1" applyProtection="1"/>
    <xf numFmtId="0" fontId="32" fillId="0" borderId="20" xfId="0" applyFont="1" applyBorder="1" applyProtection="1"/>
    <xf numFmtId="0" fontId="1" fillId="0" borderId="14" xfId="0" applyFont="1" applyBorder="1" applyProtection="1"/>
    <xf numFmtId="166" fontId="0" fillId="0" borderId="15" xfId="0" applyNumberFormat="1" applyBorder="1" applyAlignment="1" applyProtection="1">
      <alignment horizontal="center"/>
    </xf>
    <xf numFmtId="166" fontId="32" fillId="0" borderId="19" xfId="0" applyNumberFormat="1" applyFont="1" applyBorder="1" applyProtection="1"/>
    <xf numFmtId="166" fontId="32" fillId="0" borderId="21" xfId="0" applyNumberFormat="1" applyFont="1" applyBorder="1" applyProtection="1"/>
    <xf numFmtId="0" fontId="32" fillId="0" borderId="14" xfId="0" applyFont="1" applyBorder="1" applyProtection="1"/>
    <xf numFmtId="166" fontId="32" fillId="0" borderId="15" xfId="0" applyNumberFormat="1" applyFont="1" applyBorder="1" applyProtection="1"/>
    <xf numFmtId="0" fontId="0" fillId="0" borderId="0" xfId="0" applyBorder="1"/>
    <xf numFmtId="0" fontId="1" fillId="0" borderId="0" xfId="0" applyFont="1" applyBorder="1" applyAlignment="1">
      <alignment vertical="center"/>
    </xf>
    <xf numFmtId="166" fontId="33" fillId="0" borderId="16" xfId="0" applyNumberFormat="1" applyFont="1" applyBorder="1" applyAlignment="1" applyProtection="1">
      <alignment horizontal="center" vertical="center"/>
    </xf>
    <xf numFmtId="0" fontId="1" fillId="0" borderId="13" xfId="0" applyFont="1" applyBorder="1" applyAlignment="1" applyProtection="1">
      <alignment horizontal="center" vertical="center"/>
    </xf>
    <xf numFmtId="10" fontId="1" fillId="0" borderId="13" xfId="0" applyNumberFormat="1" applyFont="1" applyBorder="1" applyAlignment="1" applyProtection="1">
      <alignment horizontal="center" vertical="center"/>
    </xf>
    <xf numFmtId="0" fontId="1" fillId="0" borderId="13" xfId="0" applyFont="1" applyBorder="1" applyAlignment="1" applyProtection="1">
      <alignment horizontal="center" vertical="center" wrapText="1"/>
    </xf>
    <xf numFmtId="10" fontId="1" fillId="0" borderId="13" xfId="0" applyNumberFormat="1" applyFont="1" applyBorder="1" applyAlignment="1" applyProtection="1">
      <alignment horizontal="center" vertical="top"/>
    </xf>
    <xf numFmtId="166" fontId="1" fillId="0" borderId="17" xfId="0" applyNumberFormat="1" applyFont="1" applyBorder="1" applyAlignment="1" applyProtection="1">
      <alignment horizontal="left" vertical="center"/>
    </xf>
    <xf numFmtId="2" fontId="0" fillId="0" borderId="0" xfId="0" applyNumberFormat="1" applyFill="1" applyProtection="1"/>
    <xf numFmtId="0" fontId="32" fillId="0" borderId="0" xfId="0" applyFont="1" applyFill="1"/>
    <xf numFmtId="0" fontId="1" fillId="0" borderId="0" xfId="0" applyNumberFormat="1" applyFont="1" applyFill="1" applyAlignment="1" applyProtection="1">
      <alignment horizontal="right" vertical="center"/>
    </xf>
    <xf numFmtId="0" fontId="1" fillId="0" borderId="0" xfId="1" applyNumberFormat="1" applyFont="1" applyFill="1" applyAlignment="1" applyProtection="1">
      <alignment horizontal="right" vertical="center"/>
    </xf>
    <xf numFmtId="43" fontId="9" fillId="0" borderId="0" xfId="1" applyFont="1" applyFill="1" applyProtection="1"/>
    <xf numFmtId="42" fontId="9" fillId="11" borderId="8" xfId="2" applyNumberFormat="1" applyFont="1" applyFill="1" applyBorder="1" applyProtection="1"/>
    <xf numFmtId="43" fontId="9" fillId="0" borderId="0" xfId="0" applyNumberFormat="1" applyFont="1" applyFill="1" applyProtection="1"/>
    <xf numFmtId="0" fontId="8" fillId="0" borderId="0" xfId="0" applyFont="1" applyFill="1" applyAlignment="1" applyProtection="1">
      <alignment horizontal="left"/>
    </xf>
    <xf numFmtId="169" fontId="24" fillId="0" borderId="16" xfId="5" applyNumberFormat="1" applyFont="1" applyBorder="1" applyProtection="1"/>
    <xf numFmtId="0" fontId="0" fillId="0" borderId="7" xfId="0" applyBorder="1"/>
    <xf numFmtId="0" fontId="0" fillId="0" borderId="4" xfId="0" applyBorder="1"/>
    <xf numFmtId="0" fontId="0" fillId="0" borderId="22" xfId="0" applyBorder="1"/>
    <xf numFmtId="0" fontId="0" fillId="0" borderId="24" xfId="0" applyBorder="1"/>
    <xf numFmtId="0" fontId="0" fillId="0" borderId="23" xfId="0" applyBorder="1"/>
    <xf numFmtId="10" fontId="1" fillId="0" borderId="25" xfId="0" applyNumberFormat="1" applyFont="1" applyBorder="1" applyAlignment="1" applyProtection="1">
      <alignment horizontal="left" vertical="top"/>
    </xf>
    <xf numFmtId="0" fontId="1" fillId="0" borderId="26" xfId="0" applyFont="1" applyBorder="1" applyAlignment="1" applyProtection="1">
      <alignment horizontal="center" vertical="center" wrapText="1"/>
    </xf>
    <xf numFmtId="0" fontId="32" fillId="0" borderId="27" xfId="0" applyFont="1" applyBorder="1" applyAlignment="1" applyProtection="1">
      <alignment horizontal="right"/>
    </xf>
    <xf numFmtId="0" fontId="32" fillId="0" borderId="28" xfId="0" applyFont="1" applyBorder="1" applyAlignment="1" applyProtection="1">
      <alignment horizontal="right"/>
    </xf>
    <xf numFmtId="0" fontId="32" fillId="0" borderId="29" xfId="0" applyFont="1" applyBorder="1" applyAlignment="1" applyProtection="1">
      <alignment horizontal="right"/>
    </xf>
    <xf numFmtId="0" fontId="34" fillId="0" borderId="14" xfId="0" applyFont="1" applyFill="1" applyBorder="1" applyAlignment="1" applyProtection="1">
      <alignment horizontal="left"/>
    </xf>
    <xf numFmtId="166" fontId="34" fillId="0" borderId="15" xfId="0" applyNumberFormat="1" applyFont="1" applyBorder="1"/>
    <xf numFmtId="0" fontId="8" fillId="0" borderId="0" xfId="0" applyFont="1" applyFill="1" applyAlignment="1" applyProtection="1">
      <alignment vertical="center"/>
    </xf>
    <xf numFmtId="0" fontId="9" fillId="3" borderId="0" xfId="0" applyFont="1" applyFill="1" applyProtection="1">
      <protection locked="0"/>
    </xf>
    <xf numFmtId="0" fontId="8" fillId="0" borderId="0" xfId="0" applyFont="1" applyFill="1" applyAlignment="1" applyProtection="1">
      <alignment horizontal="center"/>
    </xf>
    <xf numFmtId="0" fontId="8" fillId="0" borderId="0" xfId="0" applyFont="1" applyFill="1" applyAlignment="1" applyProtection="1">
      <alignment horizontal="center" vertical="center"/>
    </xf>
    <xf numFmtId="0" fontId="14" fillId="0" borderId="0" xfId="0" applyFont="1" applyFill="1" applyProtection="1"/>
    <xf numFmtId="0" fontId="12" fillId="0" borderId="0" xfId="0" applyFont="1" applyFill="1" applyBorder="1" applyAlignment="1" applyProtection="1">
      <alignment horizontal="center"/>
    </xf>
    <xf numFmtId="0" fontId="8" fillId="0" borderId="0" xfId="0" applyFont="1" applyFill="1" applyAlignment="1">
      <alignment horizontal="center" vertical="center"/>
    </xf>
    <xf numFmtId="0" fontId="8" fillId="0" borderId="0" xfId="0" applyFont="1" applyFill="1" applyAlignment="1" applyProtection="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1" fillId="0" borderId="4" xfId="0" applyFont="1" applyBorder="1" applyAlignment="1">
      <alignment horizontal="center" wrapText="1"/>
    </xf>
    <xf numFmtId="0" fontId="1" fillId="0" borderId="12" xfId="0" applyFont="1" applyBorder="1" applyAlignment="1">
      <alignment horizontal="center" wrapText="1"/>
    </xf>
    <xf numFmtId="0" fontId="24" fillId="4" borderId="6" xfId="0" applyFont="1" applyFill="1" applyBorder="1" applyAlignment="1" applyProtection="1">
      <alignment horizontal="center" vertical="center"/>
    </xf>
    <xf numFmtId="0" fontId="24" fillId="4" borderId="11"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5" xfId="0" applyFont="1" applyFill="1" applyBorder="1" applyAlignment="1" applyProtection="1">
      <alignment horizontal="center"/>
    </xf>
    <xf numFmtId="0" fontId="24" fillId="4" borderId="8" xfId="0" applyFont="1" applyFill="1" applyBorder="1" applyAlignment="1" applyProtection="1">
      <alignment horizontal="center"/>
    </xf>
    <xf numFmtId="0" fontId="24" fillId="4" borderId="12" xfId="0" applyFont="1" applyFill="1" applyBorder="1" applyAlignment="1" applyProtection="1">
      <alignment horizontal="center"/>
    </xf>
    <xf numFmtId="0" fontId="24" fillId="6" borderId="6" xfId="0" applyFont="1" applyFill="1" applyBorder="1" applyAlignment="1" applyProtection="1">
      <alignment horizontal="center" vertical="center"/>
    </xf>
    <xf numFmtId="0" fontId="24" fillId="6" borderId="11" xfId="0" applyFont="1" applyFill="1" applyBorder="1" applyAlignment="1" applyProtection="1">
      <alignment horizontal="center" vertical="center"/>
    </xf>
    <xf numFmtId="0" fontId="24" fillId="6" borderId="7" xfId="0" applyFont="1" applyFill="1" applyBorder="1" applyAlignment="1" applyProtection="1">
      <alignment horizontal="center" vertical="center"/>
    </xf>
    <xf numFmtId="0" fontId="24" fillId="6" borderId="5" xfId="0" applyFont="1" applyFill="1" applyBorder="1" applyAlignment="1" applyProtection="1">
      <alignment horizontal="center"/>
    </xf>
    <xf numFmtId="0" fontId="24" fillId="6" borderId="8" xfId="0" applyFont="1" applyFill="1" applyBorder="1" applyAlignment="1" applyProtection="1">
      <alignment horizontal="center"/>
    </xf>
    <xf numFmtId="0" fontId="24" fillId="6" borderId="12" xfId="0" applyFont="1" applyFill="1" applyBorder="1" applyAlignment="1" applyProtection="1">
      <alignment horizontal="center"/>
    </xf>
    <xf numFmtId="0" fontId="24" fillId="8" borderId="6" xfId="0" applyFont="1" applyFill="1" applyBorder="1" applyAlignment="1" applyProtection="1">
      <alignment horizontal="center" vertical="center"/>
    </xf>
    <xf numFmtId="0" fontId="24" fillId="8" borderId="11" xfId="0" applyFont="1" applyFill="1" applyBorder="1" applyAlignment="1" applyProtection="1">
      <alignment horizontal="center" vertical="center"/>
    </xf>
    <xf numFmtId="0" fontId="24" fillId="8" borderId="7" xfId="0" applyFont="1" applyFill="1" applyBorder="1" applyAlignment="1" applyProtection="1">
      <alignment horizontal="center" vertical="center"/>
    </xf>
    <xf numFmtId="0" fontId="24" fillId="8" borderId="5" xfId="0" applyFont="1" applyFill="1" applyBorder="1" applyAlignment="1" applyProtection="1">
      <alignment horizontal="center"/>
    </xf>
    <xf numFmtId="0" fontId="24" fillId="8" borderId="8" xfId="0" applyFont="1" applyFill="1" applyBorder="1" applyAlignment="1" applyProtection="1">
      <alignment horizontal="center"/>
    </xf>
    <xf numFmtId="0" fontId="24" fillId="8" borderId="12" xfId="0" applyFont="1" applyFill="1" applyBorder="1" applyAlignment="1" applyProtection="1">
      <alignment horizontal="center"/>
    </xf>
    <xf numFmtId="0" fontId="24" fillId="7" borderId="6" xfId="0" applyFont="1" applyFill="1" applyBorder="1" applyAlignment="1" applyProtection="1">
      <alignment horizontal="center" vertical="center"/>
    </xf>
    <xf numFmtId="0" fontId="24" fillId="7" borderId="11" xfId="0" applyFont="1" applyFill="1" applyBorder="1" applyAlignment="1" applyProtection="1">
      <alignment horizontal="center" vertical="center"/>
    </xf>
    <xf numFmtId="0" fontId="24" fillId="7" borderId="5" xfId="0" applyFont="1" applyFill="1" applyBorder="1" applyAlignment="1" applyProtection="1">
      <alignment horizontal="center"/>
    </xf>
    <xf numFmtId="0" fontId="24" fillId="7" borderId="8" xfId="0" applyFont="1" applyFill="1" applyBorder="1" applyAlignment="1" applyProtection="1">
      <alignment horizontal="center"/>
    </xf>
    <xf numFmtId="0" fontId="24" fillId="7" borderId="7" xfId="0" applyFont="1" applyFill="1" applyBorder="1" applyAlignment="1" applyProtection="1">
      <alignment horizontal="center" vertical="center"/>
    </xf>
    <xf numFmtId="0" fontId="24" fillId="7" borderId="12" xfId="0" applyFont="1" applyFill="1" applyBorder="1" applyAlignment="1" applyProtection="1">
      <alignment horizontal="center"/>
    </xf>
    <xf numFmtId="0" fontId="24" fillId="3" borderId="5" xfId="0" applyFont="1" applyFill="1" applyBorder="1" applyAlignment="1" applyProtection="1">
      <alignment horizontal="center"/>
    </xf>
    <xf numFmtId="0" fontId="24" fillId="3" borderId="8" xfId="0" applyFont="1" applyFill="1" applyBorder="1" applyAlignment="1" applyProtection="1">
      <alignment horizontal="center"/>
    </xf>
    <xf numFmtId="0" fontId="24" fillId="3" borderId="6" xfId="0" applyFont="1" applyFill="1" applyBorder="1" applyAlignment="1" applyProtection="1">
      <alignment horizontal="center"/>
    </xf>
    <xf numFmtId="0" fontId="24" fillId="3" borderId="11" xfId="0" applyFont="1" applyFill="1" applyBorder="1" applyAlignment="1" applyProtection="1">
      <alignment horizontal="center"/>
    </xf>
    <xf numFmtId="0" fontId="24" fillId="3" borderId="12" xfId="0" applyFont="1" applyFill="1" applyBorder="1" applyAlignment="1" applyProtection="1">
      <alignment horizontal="center"/>
    </xf>
    <xf numFmtId="0" fontId="24" fillId="3" borderId="7" xfId="0" applyFont="1" applyFill="1" applyBorder="1" applyAlignment="1" applyProtection="1">
      <alignment horizontal="center"/>
    </xf>
  </cellXfs>
  <cellStyles count="9">
    <cellStyle name="Comma" xfId="1" builtinId="3"/>
    <cellStyle name="Currency" xfId="2" builtinId="4"/>
    <cellStyle name="Hyperlink" xfId="3" builtinId="8"/>
    <cellStyle name="Normal" xfId="0" builtinId="0"/>
    <cellStyle name="Normal 2" xfId="4"/>
    <cellStyle name="Normal 2 2" xfId="6"/>
    <cellStyle name="Normal 2 3" xfId="8"/>
    <cellStyle name="Normal 2 4" xfId="7"/>
    <cellStyle name="Percent" xfId="5" builtinId="5"/>
  </cellStyles>
  <dxfs count="0"/>
  <tableStyles count="0" defaultTableStyle="TableStyleMedium9" defaultPivotStyle="PivotStyleLight16"/>
  <colors>
    <mruColors>
      <color rgb="FFFFFF99"/>
      <color rgb="FFE2F2AE"/>
      <color rgb="FFFFCC00"/>
      <color rgb="FFFF0000"/>
      <color rgb="FFFFD5FA"/>
      <color rgb="FFFF8BF1"/>
      <color rgb="FFFF66CC"/>
      <color rgb="FFFF99CC"/>
      <color rgb="FFFF99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www.uidaho.edu/osp/faratetable" TargetMode="Externa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19050</xdr:rowOff>
    </xdr:from>
    <xdr:to>
      <xdr:col>11</xdr:col>
      <xdr:colOff>0</xdr:colOff>
      <xdr:row>54</xdr:row>
      <xdr:rowOff>123825</xdr:rowOff>
    </xdr:to>
    <xdr:sp macro="" textlink="">
      <xdr:nvSpPr>
        <xdr:cNvPr id="2" name="TextBox 1"/>
        <xdr:cNvSpPr txBox="1"/>
      </xdr:nvSpPr>
      <xdr:spPr>
        <a:xfrm>
          <a:off x="66675" y="19050"/>
          <a:ext cx="6638925" cy="884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latin typeface="+mn-lt"/>
              <a:ea typeface="+mn-ea"/>
              <a:cs typeface="+mn-cs"/>
            </a:rPr>
            <a:t>Instructions for completing the OSP Budget Template</a:t>
          </a:r>
          <a:r>
            <a:rPr lang="en-US" sz="1100">
              <a:solidFill>
                <a:schemeClr val="dk1"/>
              </a:solidFill>
              <a:latin typeface="+mn-lt"/>
              <a:ea typeface="+mn-ea"/>
              <a:cs typeface="+mn-cs"/>
            </a:rPr>
            <a:t>  </a:t>
          </a:r>
          <a:r>
            <a:rPr lang="en-US" sz="1100" b="1" baseline="0">
              <a:solidFill>
                <a:schemeClr val="dk1"/>
              </a:solidFill>
              <a:latin typeface="+mn-lt"/>
              <a:ea typeface="+mn-ea"/>
              <a:cs typeface="+mn-cs"/>
            </a:rPr>
            <a:t>Total Project Cost</a:t>
          </a:r>
          <a:endParaRPr lang="en-US" sz="1100" b="1">
            <a:solidFill>
              <a:schemeClr val="dk1"/>
            </a:solidFill>
            <a:latin typeface="+mn-lt"/>
            <a:ea typeface="+mn-ea"/>
            <a:cs typeface="+mn-cs"/>
          </a:endParaRPr>
        </a:p>
        <a:p>
          <a:r>
            <a:rPr lang="en-US" sz="1100">
              <a:solidFill>
                <a:schemeClr val="dk1"/>
              </a:solidFill>
              <a:latin typeface="+mn-lt"/>
              <a:ea typeface="+mn-ea"/>
              <a:cs typeface="+mn-cs"/>
            </a:rPr>
            <a:t>This template is designed specifically for projects</a:t>
          </a:r>
          <a:r>
            <a:rPr lang="en-US" sz="1100" baseline="0">
              <a:solidFill>
                <a:schemeClr val="dk1"/>
              </a:solidFill>
              <a:latin typeface="+mn-lt"/>
              <a:ea typeface="+mn-ea"/>
              <a:cs typeface="+mn-cs"/>
            </a:rPr>
            <a:t> that require a Total Project Cost F&amp;A calculation.  Use the MTDC template on the OSP website for all budgets that do not require this calculation.</a:t>
          </a:r>
          <a:endParaRPr lang="en-US" sz="1100">
            <a:solidFill>
              <a:schemeClr val="dk1"/>
            </a:solidFill>
            <a:latin typeface="+mn-lt"/>
            <a:ea typeface="+mn-ea"/>
            <a:cs typeface="+mn-cs"/>
          </a:endParaRPr>
        </a:p>
        <a:p>
          <a:r>
            <a:rPr lang="en-US" sz="1100">
              <a:solidFill>
                <a:schemeClr val="dk1"/>
              </a:solidFill>
              <a:latin typeface="+mn-lt"/>
              <a:ea typeface="+mn-ea"/>
              <a:cs typeface="+mn-cs"/>
            </a:rPr>
            <a:t>This template is provided as a tool for your use to assist you in creating your budgets.  This is not a mandatory document.   </a:t>
          </a:r>
        </a:p>
        <a:p>
          <a:r>
            <a:rPr lang="en-US" sz="1100">
              <a:solidFill>
                <a:schemeClr val="dk1"/>
              </a:solidFill>
              <a:latin typeface="+mn-lt"/>
              <a:ea typeface="+mn-ea"/>
              <a:cs typeface="+mn-cs"/>
            </a:rPr>
            <a:t>Red triangles in the corner of a cell indicate comments or additional information relating to that cell or section.  Hover your cursor over the triangle to view the comments. </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Data Sheet</a:t>
          </a:r>
          <a:r>
            <a:rPr lang="en-US" sz="1100">
              <a:solidFill>
                <a:schemeClr val="dk1"/>
              </a:solidFill>
              <a:latin typeface="+mn-lt"/>
              <a:ea typeface="+mn-ea"/>
              <a:cs typeface="+mn-cs"/>
            </a:rPr>
            <a:t> </a:t>
          </a:r>
        </a:p>
        <a:p>
          <a:r>
            <a:rPr lang="en-US" sz="1100">
              <a:solidFill>
                <a:schemeClr val="dk1"/>
              </a:solidFill>
              <a:latin typeface="+mn-lt"/>
              <a:ea typeface="+mn-ea"/>
              <a:cs typeface="+mn-cs"/>
            </a:rPr>
            <a:t>The second tab in the workbook is the data sheet.  Here you may enter the names and yearly salaries of all PIs, Co-PIs, Post-Docs, Graduate students, and Undergraduate/IH help.  </a:t>
          </a:r>
        </a:p>
        <a:p>
          <a:r>
            <a:rPr lang="en-US" sz="1100">
              <a:solidFill>
                <a:schemeClr val="dk1"/>
              </a:solidFill>
              <a:latin typeface="+mn-lt"/>
              <a:ea typeface="+mn-ea"/>
              <a:cs typeface="+mn-cs"/>
            </a:rPr>
            <a:t>You will be asked to enter the percent of effort each person will devote to the project.  The template will calculate how that is reflected in terms of salary.  Fringe benefits are also calculated automatically – you will not be asked to enter your fringe rate.</a:t>
          </a:r>
        </a:p>
        <a:p>
          <a:r>
            <a:rPr lang="en-US" sz="1100">
              <a:solidFill>
                <a:schemeClr val="dk1"/>
              </a:solidFill>
              <a:latin typeface="+mn-lt"/>
              <a:ea typeface="+mn-ea"/>
              <a:cs typeface="+mn-cs"/>
            </a:rPr>
            <a:t>To add additional personnel,</a:t>
          </a:r>
          <a:r>
            <a:rPr lang="en-US" sz="1100" baseline="0">
              <a:solidFill>
                <a:schemeClr val="dk1"/>
              </a:solidFill>
              <a:latin typeface="+mn-lt"/>
              <a:ea typeface="+mn-ea"/>
              <a:cs typeface="+mn-cs"/>
            </a:rPr>
            <a:t> click the "Add ____" button to expand the fields.</a:t>
          </a:r>
        </a:p>
        <a:p>
          <a:r>
            <a:rPr lang="en-US" sz="1100" baseline="0">
              <a:solidFill>
                <a:schemeClr val="dk1"/>
              </a:solidFill>
              <a:latin typeface="+mn-lt"/>
              <a:ea typeface="+mn-ea"/>
              <a:cs typeface="+mn-cs"/>
            </a:rPr>
            <a:t>To add additional years, click the "Add Yr ___" button to expand years on the Data Sheet, MTDC tab, and Total Project Cost tab.</a:t>
          </a:r>
          <a:endParaRPr lang="en-US" sz="1100">
            <a:solidFill>
              <a:schemeClr val="dk1"/>
            </a:solidFill>
            <a:latin typeface="+mn-lt"/>
            <a:ea typeface="+mn-ea"/>
            <a:cs typeface="+mn-cs"/>
          </a:endParaRPr>
        </a:p>
        <a:p>
          <a:r>
            <a:rPr lang="en-US" sz="1100">
              <a:solidFill>
                <a:schemeClr val="dk1"/>
              </a:solidFill>
              <a:latin typeface="+mn-lt"/>
              <a:ea typeface="+mn-ea"/>
              <a:cs typeface="+mn-cs"/>
            </a:rPr>
            <a:t>Once you have filled out the Data Sheet, names and totals will automatically transfer to the appropriate spots on the UI MTDC  and Total Project Cost tabs. You will not need to reenter this data.  </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UI MTDC  </a:t>
          </a:r>
          <a:endParaRPr lang="en-US" sz="1100">
            <a:solidFill>
              <a:schemeClr val="dk1"/>
            </a:solidFill>
            <a:latin typeface="+mn-lt"/>
            <a:ea typeface="+mn-ea"/>
            <a:cs typeface="+mn-cs"/>
          </a:endParaRPr>
        </a:p>
        <a:p>
          <a:r>
            <a:rPr lang="en-US" sz="1100">
              <a:solidFill>
                <a:schemeClr val="dk1"/>
              </a:solidFill>
              <a:latin typeface="+mn-lt"/>
              <a:ea typeface="+mn-ea"/>
              <a:cs typeface="+mn-cs"/>
            </a:rPr>
            <a:t>This sheet calculates F&amp;A on Modified Total Direct Cost basis.  Modified Total Direct Cost (MTDC) is an industry-standard term that refers to all line items that are subject to F&amp;A.  This is the most common calculation we use. </a:t>
          </a:r>
          <a:r>
            <a:rPr lang="en-US" sz="1100" b="1">
              <a:solidFill>
                <a:schemeClr val="dk1"/>
              </a:solidFill>
              <a:latin typeface="+mn-lt"/>
              <a:ea typeface="+mn-ea"/>
              <a:cs typeface="+mn-cs"/>
            </a:rPr>
            <a:t>  </a:t>
          </a:r>
          <a:r>
            <a:rPr lang="en-US" sz="1100">
              <a:solidFill>
                <a:schemeClr val="dk1"/>
              </a:solidFill>
              <a:latin typeface="+mn-lt"/>
              <a:ea typeface="+mn-ea"/>
              <a:cs typeface="+mn-cs"/>
            </a:rPr>
            <a:t> </a:t>
          </a:r>
        </a:p>
        <a:p>
          <a:r>
            <a:rPr lang="en-US" sz="1100">
              <a:solidFill>
                <a:schemeClr val="dk1"/>
              </a:solidFill>
              <a:latin typeface="+mn-lt"/>
              <a:ea typeface="+mn-ea"/>
              <a:cs typeface="+mn-cs"/>
            </a:rPr>
            <a:t>You can enter up to five years of budget data on this sheet.  In a project that runs one to five years, the second through fifth years will automatically increase according to the percent indicated in the INC/YR column. </a:t>
          </a: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Subcontracts</a:t>
          </a:r>
          <a:r>
            <a:rPr lang="en-US" sz="1100">
              <a:solidFill>
                <a:schemeClr val="dk1"/>
              </a:solidFill>
              <a:latin typeface="+mn-lt"/>
              <a:ea typeface="+mn-ea"/>
              <a:cs typeface="+mn-cs"/>
            </a:rPr>
            <a:t> - UI charges indirect costs (F&amp;A) on the </a:t>
          </a:r>
          <a:r>
            <a:rPr lang="en-US" sz="1100" b="1" i="1">
              <a:solidFill>
                <a:schemeClr val="dk1"/>
              </a:solidFill>
              <a:latin typeface="+mn-lt"/>
              <a:ea typeface="+mn-ea"/>
              <a:cs typeface="+mn-cs"/>
            </a:rPr>
            <a:t>first</a:t>
          </a:r>
          <a:r>
            <a:rPr lang="en-US" sz="1100">
              <a:solidFill>
                <a:schemeClr val="dk1"/>
              </a:solidFill>
              <a:latin typeface="+mn-lt"/>
              <a:ea typeface="+mn-ea"/>
              <a:cs typeface="+mn-cs"/>
            </a:rPr>
            <a:t> $25,000 of each subcontract regardless of the subcontract duration.  All amounts in excess of $25,000 will need to be entered in the corresponding Subaward Residual lines on the lower portion of the spreadsheet.  </a:t>
          </a:r>
        </a:p>
        <a:p>
          <a:r>
            <a:rPr lang="en-US" sz="1100" b="1">
              <a:solidFill>
                <a:schemeClr val="dk1"/>
              </a:solidFill>
              <a:latin typeface="+mn-lt"/>
              <a:ea typeface="+mn-ea"/>
              <a:cs typeface="+mn-cs"/>
            </a:rPr>
            <a:t>For both the data sheet and the MTDC tab, blue cells indicate manual entry and white cells are auto-fill.</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Total Project Cost</a:t>
          </a:r>
        </a:p>
        <a:p>
          <a:r>
            <a:rPr lang="en-US" sz="1100" b="0">
              <a:solidFill>
                <a:schemeClr val="dk1"/>
              </a:solidFill>
              <a:latin typeface="+mn-lt"/>
              <a:ea typeface="+mn-ea"/>
              <a:cs typeface="+mn-cs"/>
            </a:rPr>
            <a:t>This tab will automatically populate with the</a:t>
          </a:r>
          <a:r>
            <a:rPr lang="en-US" sz="1100" b="0" baseline="0">
              <a:solidFill>
                <a:schemeClr val="dk1"/>
              </a:solidFill>
              <a:latin typeface="+mn-lt"/>
              <a:ea typeface="+mn-ea"/>
              <a:cs typeface="+mn-cs"/>
            </a:rPr>
            <a:t> data you entered on the Data Sheet and the UI MTDC tab.  This will convert your F&amp;A calculation to Total Project Cost (usually used by NIFA) - you will not need to re-fill this budget tab.</a:t>
          </a:r>
          <a:r>
            <a:rPr lang="en-US" sz="1100" b="1">
              <a:solidFill>
                <a:schemeClr val="dk1"/>
              </a:solidFill>
              <a:latin typeface="+mn-lt"/>
              <a:ea typeface="+mn-ea"/>
              <a:cs typeface="+mn-cs"/>
            </a:rPr>
            <a:t> </a:t>
          </a:r>
        </a:p>
        <a:p>
          <a:endParaRPr lang="en-US" sz="1100" b="0" baseline="0">
            <a:solidFill>
              <a:schemeClr val="dk1"/>
            </a:solidFill>
            <a:latin typeface="+mn-lt"/>
            <a:ea typeface="+mn-ea"/>
            <a:cs typeface="+mn-cs"/>
          </a:endParaRPr>
        </a:p>
        <a:p>
          <a:r>
            <a:rPr lang="en-US" sz="1100" b="1" baseline="0">
              <a:solidFill>
                <a:schemeClr val="dk1"/>
              </a:solidFill>
              <a:latin typeface="+mn-lt"/>
              <a:ea typeface="+mn-ea"/>
              <a:cs typeface="+mn-cs"/>
            </a:rPr>
            <a:t>Person Months Conversion</a:t>
          </a:r>
        </a:p>
        <a:p>
          <a:r>
            <a:rPr lang="en-US" sz="1100" b="0" baseline="0">
              <a:solidFill>
                <a:schemeClr val="dk1"/>
              </a:solidFill>
              <a:latin typeface="+mn-lt"/>
              <a:ea typeface="+mn-ea"/>
              <a:cs typeface="+mn-cs"/>
            </a:rPr>
            <a:t>If you are submitting to an agency that asks for effort reflected in person months, this auto-fill tab will convert the percent effort you indicated into person months for you.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241301</xdr:colOff>
      <xdr:row>35</xdr:row>
      <xdr:rowOff>215900</xdr:rowOff>
    </xdr:from>
    <xdr:to>
      <xdr:col>14</xdr:col>
      <xdr:colOff>1143000</xdr:colOff>
      <xdr:row>52</xdr:row>
      <xdr:rowOff>203200</xdr:rowOff>
    </xdr:to>
    <xdr:sp macro="" textlink="">
      <xdr:nvSpPr>
        <xdr:cNvPr id="3" name="TextBox 2">
          <a:hlinkClick xmlns:r="http://schemas.openxmlformats.org/officeDocument/2006/relationships" r:id="rId1"/>
        </xdr:cNvPr>
        <xdr:cNvSpPr txBox="1"/>
      </xdr:nvSpPr>
      <xdr:spPr>
        <a:xfrm>
          <a:off x="10274301" y="8966200"/>
          <a:ext cx="1816099" cy="39116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b="1"/>
            <a:t>F&amp;A (Overhead/Indirect) rates for 2013-2014</a:t>
          </a:r>
        </a:p>
        <a:p>
          <a:pPr algn="ctr"/>
          <a:endParaRPr lang="en-US" sz="1200"/>
        </a:p>
        <a:p>
          <a:pPr algn="ctr"/>
          <a:r>
            <a:rPr lang="en-US" sz="1200"/>
            <a:t>On campus</a:t>
          </a:r>
          <a:r>
            <a:rPr lang="en-US" sz="1200" baseline="0"/>
            <a:t> Research              45.3%</a:t>
          </a:r>
        </a:p>
        <a:p>
          <a:pPr algn="ctr"/>
          <a:r>
            <a:rPr lang="en-US" sz="1200" baseline="0"/>
            <a:t>Off campus Research                 26%</a:t>
          </a:r>
        </a:p>
        <a:p>
          <a:pPr algn="ctr"/>
          <a:r>
            <a:rPr lang="en-US" sz="1200" baseline="0"/>
            <a:t>On campus Instruction           56%</a:t>
          </a:r>
        </a:p>
        <a:p>
          <a:pPr algn="ctr"/>
          <a:r>
            <a:rPr lang="en-US" sz="1200" baseline="0"/>
            <a:t>Off campus Instruction              26%</a:t>
          </a:r>
        </a:p>
        <a:p>
          <a:pPr algn="ctr"/>
          <a:r>
            <a:rPr lang="en-US" sz="1200" baseline="0"/>
            <a:t>Ag&amp;Forestry Exp Station        34%</a:t>
          </a:r>
        </a:p>
        <a:p>
          <a:pPr algn="ctr"/>
          <a:r>
            <a:rPr lang="en-US" sz="1200" baseline="0"/>
            <a:t>On campus public service      34%</a:t>
          </a:r>
        </a:p>
        <a:p>
          <a:pPr algn="ctr"/>
          <a:r>
            <a:rPr lang="en-US" sz="1200" baseline="0"/>
            <a:t>Off Campus Public Service        26%</a:t>
          </a:r>
        </a:p>
        <a:p>
          <a:pPr algn="ctr"/>
          <a:r>
            <a:rPr lang="en-US" sz="1200" baseline="0"/>
            <a:t>All State of Idaho agencies       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uidaho.edu/controller/studentaccounts/12-13-fee-schedul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ww.students.uidaho.edu/default.aspx?pid=107090"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89999084444715716"/>
  </sheetPr>
  <dimension ref="A1"/>
  <sheetViews>
    <sheetView zoomScaleNormal="100" workbookViewId="0">
      <selection activeCell="T44" sqref="T44"/>
    </sheetView>
  </sheetViews>
  <sheetFormatPr defaultRowHeight="12.75" x14ac:dyDescent="0.2"/>
  <cols>
    <col min="1" max="16384" width="9.140625" style="326"/>
  </cols>
  <sheetData/>
  <sheetProtection sheet="1" objects="1" scenarios="1" selectLockedCells="1"/>
  <pageMargins left="0.7" right="0.7" top="0.75" bottom="0.75" header="0.3" footer="0.3"/>
  <pageSetup scale="9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249977111117893"/>
  </sheetPr>
  <dimension ref="A1:BL223"/>
  <sheetViews>
    <sheetView zoomScale="90" zoomScaleNormal="90" workbookViewId="0">
      <pane ySplit="1140" activePane="bottomLeft"/>
      <selection pane="bottomLeft" activeCell="B3" sqref="B3"/>
    </sheetView>
  </sheetViews>
  <sheetFormatPr defaultRowHeight="12.75" x14ac:dyDescent="0.2"/>
  <cols>
    <col min="1" max="1" width="23.42578125" style="326" bestFit="1" customWidth="1"/>
    <col min="2" max="3" width="18.5703125" style="326" customWidth="1"/>
    <col min="4" max="4" width="18.5703125" style="185" customWidth="1"/>
    <col min="5" max="5" width="18.5703125" style="326" customWidth="1"/>
    <col min="6" max="7" width="18.5703125" style="254" customWidth="1"/>
    <col min="8" max="8" width="0.85546875" style="150" customWidth="1"/>
    <col min="9" max="10" width="18.5703125" style="254" customWidth="1"/>
    <col min="11" max="11" width="0.85546875" style="150" customWidth="1"/>
    <col min="12" max="13" width="18.5703125" style="254" customWidth="1"/>
    <col min="14" max="14" width="0.7109375" style="150" customWidth="1"/>
    <col min="15" max="16" width="18.5703125" style="254" customWidth="1"/>
    <col min="17" max="17" width="0.85546875" style="150" customWidth="1"/>
    <col min="18" max="19" width="18.5703125" style="254" customWidth="1"/>
    <col min="20" max="20" width="0.85546875" style="150" customWidth="1"/>
    <col min="21" max="21" width="18.5703125" style="326" customWidth="1"/>
    <col min="22" max="22" width="0.85546875" style="209" customWidth="1"/>
    <col min="23" max="23" width="8.85546875" style="326" hidden="1" customWidth="1"/>
    <col min="24" max="24" width="11.5703125" style="326" hidden="1" customWidth="1"/>
    <col min="25" max="25" width="1.28515625" style="326" hidden="1" customWidth="1"/>
    <col min="26" max="26" width="1" style="326" hidden="1" customWidth="1"/>
    <col min="27" max="27" width="2.140625" style="326" hidden="1" customWidth="1"/>
    <col min="28" max="28" width="7.85546875" style="308" hidden="1" customWidth="1"/>
    <col min="29" max="30" width="7.85546875" style="326" hidden="1" customWidth="1"/>
    <col min="31" max="38" width="11.5703125" style="326" hidden="1" customWidth="1"/>
    <col min="39" max="16384" width="9.140625" style="326"/>
  </cols>
  <sheetData>
    <row r="1" spans="1:64" s="348" customFormat="1" ht="50.25" customHeight="1" x14ac:dyDescent="0.2">
      <c r="A1" s="79" t="s">
        <v>3</v>
      </c>
      <c r="B1" s="79" t="s">
        <v>18</v>
      </c>
      <c r="C1" s="79" t="s">
        <v>60</v>
      </c>
      <c r="D1" s="79" t="s">
        <v>157</v>
      </c>
      <c r="E1" s="79" t="s">
        <v>161</v>
      </c>
      <c r="F1" s="345" t="s">
        <v>58</v>
      </c>
      <c r="G1" s="56" t="s">
        <v>66</v>
      </c>
      <c r="H1" s="153"/>
      <c r="I1" s="345" t="s">
        <v>59</v>
      </c>
      <c r="J1" s="56" t="s">
        <v>67</v>
      </c>
      <c r="K1" s="153"/>
      <c r="L1" s="345" t="s">
        <v>61</v>
      </c>
      <c r="M1" s="56" t="s">
        <v>68</v>
      </c>
      <c r="N1" s="153"/>
      <c r="O1" s="345" t="s">
        <v>63</v>
      </c>
      <c r="P1" s="56" t="s">
        <v>69</v>
      </c>
      <c r="Q1" s="153"/>
      <c r="R1" s="345" t="s">
        <v>62</v>
      </c>
      <c r="S1" s="56" t="s">
        <v>70</v>
      </c>
      <c r="T1" s="153"/>
      <c r="U1" s="79" t="s">
        <v>33</v>
      </c>
      <c r="V1" s="346"/>
      <c r="W1" s="347"/>
      <c r="X1" s="347"/>
      <c r="Y1" s="347"/>
      <c r="AE1" s="349" t="s">
        <v>50</v>
      </c>
      <c r="AX1" s="388"/>
      <c r="AY1" s="388"/>
      <c r="AZ1" s="388"/>
      <c r="BA1" s="388"/>
      <c r="BB1" s="388"/>
      <c r="BC1" s="388"/>
      <c r="BD1" s="388"/>
      <c r="BE1" s="388"/>
      <c r="BF1" s="388"/>
      <c r="BG1" s="388"/>
      <c r="BH1" s="388"/>
      <c r="BI1" s="388"/>
      <c r="BJ1" s="388"/>
      <c r="BK1" s="388"/>
      <c r="BL1" s="388"/>
    </row>
    <row r="2" spans="1:64" s="155" customFormat="1" ht="6" customHeight="1" thickBot="1" x14ac:dyDescent="0.25">
      <c r="A2" s="144"/>
      <c r="B2" s="144"/>
      <c r="C2" s="144"/>
      <c r="D2" s="350"/>
      <c r="E2" s="351"/>
      <c r="F2" s="145"/>
      <c r="G2" s="145"/>
      <c r="H2" s="145"/>
      <c r="I2" s="145"/>
      <c r="J2" s="145"/>
      <c r="K2" s="145"/>
      <c r="L2" s="145"/>
      <c r="M2" s="145"/>
      <c r="N2" s="145"/>
      <c r="O2" s="145"/>
      <c r="P2" s="145"/>
      <c r="Q2" s="145"/>
      <c r="R2" s="145"/>
      <c r="S2" s="145"/>
      <c r="T2" s="145"/>
      <c r="U2" s="144"/>
      <c r="V2" s="207"/>
      <c r="W2" s="306"/>
      <c r="X2" s="264"/>
      <c r="Y2" s="264"/>
      <c r="Z2" s="328"/>
      <c r="AA2" s="323"/>
      <c r="AB2" s="328"/>
      <c r="AC2" s="323"/>
      <c r="AD2" s="323"/>
      <c r="AE2" s="242" t="s">
        <v>44</v>
      </c>
      <c r="AF2" s="243"/>
      <c r="AG2" s="242" t="s">
        <v>45</v>
      </c>
      <c r="AH2" s="242"/>
      <c r="AI2" s="323"/>
      <c r="AJ2" s="323"/>
      <c r="AK2" s="323"/>
      <c r="AL2" s="323"/>
      <c r="AM2" s="323"/>
      <c r="AN2" s="323"/>
      <c r="AO2" s="323"/>
      <c r="AP2" s="352"/>
      <c r="AQ2" s="306"/>
      <c r="AR2" s="264"/>
      <c r="AS2" s="264"/>
      <c r="AT2" s="323"/>
      <c r="AU2" s="323"/>
      <c r="AV2" s="323"/>
      <c r="AW2" s="323"/>
      <c r="AX2" s="323"/>
      <c r="AY2" s="323"/>
      <c r="AZ2" s="323"/>
      <c r="BA2" s="323"/>
      <c r="BB2" s="323"/>
      <c r="BC2" s="323"/>
      <c r="BD2" s="323"/>
      <c r="BE2" s="323"/>
      <c r="BF2" s="323"/>
      <c r="BG2" s="323"/>
      <c r="BH2" s="323"/>
      <c r="BI2" s="323"/>
      <c r="BJ2" s="323"/>
      <c r="BK2" s="323"/>
      <c r="BL2" s="323"/>
    </row>
    <row r="3" spans="1:64" s="190" customFormat="1" x14ac:dyDescent="0.2">
      <c r="A3" s="323" t="s">
        <v>95</v>
      </c>
      <c r="B3" s="239"/>
      <c r="C3" s="256">
        <v>0</v>
      </c>
      <c r="D3" s="251">
        <v>0</v>
      </c>
      <c r="E3" s="39" t="s">
        <v>40</v>
      </c>
      <c r="F3" s="138">
        <v>0</v>
      </c>
      <c r="G3" s="245">
        <f>C3*F3</f>
        <v>0</v>
      </c>
      <c r="H3" s="329"/>
      <c r="I3" s="138">
        <v>0</v>
      </c>
      <c r="J3" s="245">
        <f>($C$3*$I$3)*(1+$D$3)</f>
        <v>0</v>
      </c>
      <c r="K3" s="329"/>
      <c r="L3" s="138">
        <v>0</v>
      </c>
      <c r="M3" s="245">
        <f>($C$3*L3)*(1+($D$3*2))</f>
        <v>0</v>
      </c>
      <c r="N3" s="329"/>
      <c r="O3" s="138">
        <v>0</v>
      </c>
      <c r="P3" s="245">
        <f>($C$3*O3)*(1+($D$3*3))</f>
        <v>0</v>
      </c>
      <c r="Q3" s="329"/>
      <c r="R3" s="143">
        <v>0</v>
      </c>
      <c r="S3" s="245">
        <f>($C$3*R3)*(1+($D$3*4))</f>
        <v>0</v>
      </c>
      <c r="T3" s="329"/>
      <c r="U3" s="245">
        <f>SUM(G3+J3+M3+P3+S3)</f>
        <v>0</v>
      </c>
      <c r="V3" s="189"/>
      <c r="W3" s="353"/>
      <c r="X3" s="304"/>
      <c r="Y3" s="194"/>
      <c r="Z3" s="323" t="s">
        <v>42</v>
      </c>
      <c r="AA3" s="323"/>
      <c r="AB3" s="323"/>
      <c r="AC3" s="323"/>
      <c r="AD3" s="323"/>
      <c r="AE3" s="242">
        <v>0</v>
      </c>
      <c r="AF3" s="243">
        <v>0.66</v>
      </c>
      <c r="AG3" s="242">
        <v>0</v>
      </c>
      <c r="AH3" s="243">
        <v>0.66</v>
      </c>
      <c r="AI3" s="323"/>
      <c r="AJ3" s="323"/>
      <c r="AK3" s="323"/>
      <c r="AL3" s="323"/>
      <c r="AM3" s="323"/>
      <c r="AN3" s="323"/>
      <c r="AO3" s="323"/>
      <c r="AP3" s="305"/>
      <c r="AQ3" s="353"/>
      <c r="AR3" s="304"/>
      <c r="AS3" s="194"/>
      <c r="AT3" s="323"/>
      <c r="AU3" s="323"/>
      <c r="AV3" s="323"/>
      <c r="AW3" s="323"/>
      <c r="AX3" s="323"/>
      <c r="AY3" s="323"/>
      <c r="AZ3" s="323"/>
      <c r="BA3" s="323"/>
      <c r="BB3" s="323"/>
      <c r="BC3" s="323"/>
      <c r="BD3" s="323"/>
      <c r="BE3" s="323"/>
      <c r="BF3" s="323"/>
      <c r="BG3" s="323"/>
      <c r="BH3" s="323"/>
      <c r="BI3" s="323"/>
      <c r="BJ3" s="323"/>
      <c r="BK3" s="323"/>
      <c r="BL3" s="323"/>
    </row>
    <row r="4" spans="1:64" s="190" customFormat="1" x14ac:dyDescent="0.2">
      <c r="A4" s="323" t="s">
        <v>96</v>
      </c>
      <c r="B4" s="323"/>
      <c r="C4" s="240" t="str">
        <f>IF(E3="Academic (9 month)",C3*(13/39),"0")</f>
        <v>0</v>
      </c>
      <c r="D4" s="253"/>
      <c r="E4" s="241"/>
      <c r="F4" s="138">
        <v>0</v>
      </c>
      <c r="G4" s="245">
        <f>F4*C4</f>
        <v>0</v>
      </c>
      <c r="H4" s="329"/>
      <c r="I4" s="138">
        <v>0</v>
      </c>
      <c r="J4" s="245">
        <f>($C$4*I4)*(1+$D$3)</f>
        <v>0</v>
      </c>
      <c r="K4" s="329"/>
      <c r="L4" s="138">
        <v>0</v>
      </c>
      <c r="M4" s="245">
        <f>($C$4*L4)*(1+($D$3*2))</f>
        <v>0</v>
      </c>
      <c r="N4" s="329"/>
      <c r="O4" s="138">
        <v>0</v>
      </c>
      <c r="P4" s="245">
        <f>($C$4*O4)*(1+($D$3*3))</f>
        <v>0</v>
      </c>
      <c r="Q4" s="329"/>
      <c r="R4" s="143">
        <v>0</v>
      </c>
      <c r="S4" s="245">
        <f>($C$4*R4)*(1+($D$3*4))</f>
        <v>0</v>
      </c>
      <c r="T4" s="329"/>
      <c r="U4" s="245">
        <f>SUM(G4+J4+M4+P4+S4)</f>
        <v>0</v>
      </c>
      <c r="V4" s="189"/>
      <c r="W4" s="304"/>
      <c r="X4" s="191"/>
      <c r="Y4" s="354"/>
      <c r="Z4" s="328"/>
      <c r="AA4" s="323"/>
      <c r="AB4" s="323"/>
      <c r="AC4" s="323"/>
      <c r="AD4" s="323"/>
      <c r="AE4" s="242">
        <v>20000</v>
      </c>
      <c r="AF4" s="243">
        <v>0.66</v>
      </c>
      <c r="AG4" s="242">
        <v>20000</v>
      </c>
      <c r="AH4" s="243">
        <v>0.66</v>
      </c>
      <c r="AI4" s="323"/>
      <c r="AJ4" s="323"/>
      <c r="AK4" s="323"/>
      <c r="AL4" s="323"/>
      <c r="AM4" s="323"/>
      <c r="AN4" s="323"/>
      <c r="AO4" s="323"/>
      <c r="AP4" s="305"/>
      <c r="AQ4" s="304"/>
      <c r="AR4" s="191"/>
      <c r="AS4" s="354"/>
      <c r="AT4" s="323"/>
      <c r="AU4" s="323"/>
      <c r="AV4" s="323"/>
      <c r="AW4" s="323"/>
      <c r="AX4" s="323"/>
      <c r="AY4" s="323"/>
      <c r="AZ4" s="323"/>
      <c r="BA4" s="323"/>
      <c r="BB4" s="323"/>
      <c r="BC4" s="323"/>
      <c r="BD4" s="323"/>
      <c r="BE4" s="323"/>
      <c r="BF4" s="323"/>
      <c r="BG4" s="323"/>
      <c r="BH4" s="323"/>
      <c r="BI4" s="323"/>
      <c r="BJ4" s="323"/>
      <c r="BK4" s="323"/>
      <c r="BL4" s="323"/>
    </row>
    <row r="5" spans="1:64" s="324" customFormat="1" ht="13.5" thickBot="1" x14ac:dyDescent="0.25">
      <c r="A5" s="324" t="s">
        <v>71</v>
      </c>
      <c r="C5" s="14"/>
      <c r="D5" s="55"/>
      <c r="E5" s="325"/>
      <c r="F5" s="139">
        <f>IF(E3="Academic (9 month)",(G3+G4)/(C3+C4),F3)</f>
        <v>0</v>
      </c>
      <c r="G5" s="246">
        <f>SUM(G3:G4)</f>
        <v>0</v>
      </c>
      <c r="H5" s="148"/>
      <c r="I5" s="139">
        <f>IF($E$3="Academic (9 month)",(J3+J4)/(($C$3+$C$4)*(1+$D$3)),I3)</f>
        <v>0</v>
      </c>
      <c r="J5" s="246">
        <f>SUM(J3:J4)</f>
        <v>0</v>
      </c>
      <c r="K5" s="148"/>
      <c r="L5" s="139">
        <f>IF($E$3="Academic (9 month)",(M3+M4)/(($C$3+$C$4)*(1+($D$3*2))),L3)</f>
        <v>0</v>
      </c>
      <c r="M5" s="246">
        <f>SUM(M3:M4)</f>
        <v>0</v>
      </c>
      <c r="N5" s="148"/>
      <c r="O5" s="139">
        <f>IF($E$3="Academic (9 month)",(P3+P4)/(($C$3+$C$4)*(1+($D$3*3))),O3)</f>
        <v>0</v>
      </c>
      <c r="P5" s="246">
        <f>SUM(P3:P4)</f>
        <v>0</v>
      </c>
      <c r="Q5" s="148"/>
      <c r="R5" s="139">
        <f>IF($E$3="Academic (9 month)",(S3+S4)/(($C$3+$C$4)*(1+($D$3*4))),R3)</f>
        <v>0</v>
      </c>
      <c r="S5" s="246">
        <f>SUM(S3:S4)</f>
        <v>0</v>
      </c>
      <c r="T5" s="148"/>
      <c r="U5" s="43">
        <f>SUM(U3:U4)</f>
        <v>0</v>
      </c>
      <c r="V5" s="171"/>
      <c r="W5" s="45"/>
      <c r="X5" s="45"/>
      <c r="Y5" s="247"/>
      <c r="Z5" s="328"/>
      <c r="AA5" s="325"/>
      <c r="AB5" s="325"/>
      <c r="AC5" s="325"/>
      <c r="AD5" s="325"/>
      <c r="AE5" s="242">
        <v>25000</v>
      </c>
      <c r="AF5" s="243">
        <v>0.56999999999999995</v>
      </c>
      <c r="AG5" s="242">
        <v>25000</v>
      </c>
      <c r="AH5" s="243">
        <v>0.56999999999999995</v>
      </c>
      <c r="AI5" s="325"/>
      <c r="AJ5" s="325"/>
      <c r="AK5" s="325"/>
      <c r="AL5" s="325"/>
      <c r="AM5" s="325"/>
      <c r="AN5" s="325"/>
      <c r="AO5" s="325"/>
      <c r="AP5" s="44"/>
      <c r="AQ5" s="45"/>
      <c r="AR5" s="45"/>
      <c r="AS5" s="247"/>
      <c r="AT5" s="325"/>
      <c r="AU5" s="325"/>
      <c r="AV5" s="325"/>
      <c r="AW5" s="325"/>
      <c r="AX5" s="325"/>
      <c r="AY5" s="325"/>
      <c r="AZ5" s="325"/>
      <c r="BA5" s="325"/>
      <c r="BB5" s="325"/>
      <c r="BC5" s="325"/>
      <c r="BD5" s="325"/>
      <c r="BE5" s="325"/>
      <c r="BF5" s="325"/>
      <c r="BG5" s="325"/>
      <c r="BH5" s="325"/>
      <c r="BI5" s="325"/>
      <c r="BJ5" s="325"/>
      <c r="BK5" s="325"/>
      <c r="BL5" s="325"/>
    </row>
    <row r="6" spans="1:64" s="190" customFormat="1" ht="14.25" thickTop="1" thickBot="1" x14ac:dyDescent="0.25">
      <c r="A6" s="323" t="s">
        <v>64</v>
      </c>
      <c r="B6" s="323">
        <f>B3</f>
        <v>0</v>
      </c>
      <c r="C6" s="240"/>
      <c r="D6" s="252"/>
      <c r="E6" s="47" t="s">
        <v>74</v>
      </c>
      <c r="F6" s="237" t="str">
        <f>IF(C3=0,"0%",((C3*0.235)+8700)/C3)</f>
        <v>0%</v>
      </c>
      <c r="G6" s="48">
        <f>G3*F6</f>
        <v>0</v>
      </c>
      <c r="H6" s="149"/>
      <c r="I6" s="269"/>
      <c r="J6" s="245">
        <f>F6*J3</f>
        <v>0</v>
      </c>
      <c r="K6" s="329"/>
      <c r="L6" s="269"/>
      <c r="M6" s="245">
        <f>F6*M3</f>
        <v>0</v>
      </c>
      <c r="N6" s="329"/>
      <c r="O6" s="269"/>
      <c r="P6" s="245">
        <f>F6*P3</f>
        <v>0</v>
      </c>
      <c r="Q6" s="329"/>
      <c r="R6" s="269" t="s">
        <v>42</v>
      </c>
      <c r="S6" s="245">
        <f>F6*S3</f>
        <v>0</v>
      </c>
      <c r="T6" s="329"/>
      <c r="U6" s="240"/>
      <c r="V6" s="189"/>
      <c r="W6" s="304"/>
      <c r="X6" s="264"/>
      <c r="Y6" s="247"/>
      <c r="Z6" s="328"/>
      <c r="AA6" s="323"/>
      <c r="AB6" s="323"/>
      <c r="AC6" s="323"/>
      <c r="AD6" s="323"/>
      <c r="AE6" s="242">
        <v>30000</v>
      </c>
      <c r="AF6" s="243">
        <v>0.52</v>
      </c>
      <c r="AG6" s="242">
        <v>30000</v>
      </c>
      <c r="AH6" s="243">
        <v>0.52</v>
      </c>
      <c r="AI6" s="323"/>
      <c r="AJ6" s="323"/>
      <c r="AK6" s="323"/>
      <c r="AL6" s="323"/>
      <c r="AM6" s="323"/>
      <c r="AN6" s="323"/>
      <c r="AO6" s="323"/>
      <c r="AP6" s="305"/>
      <c r="AQ6" s="304"/>
      <c r="AR6" s="264"/>
      <c r="AS6" s="247"/>
      <c r="AT6" s="323"/>
      <c r="AU6" s="323"/>
      <c r="AV6" s="323"/>
      <c r="AW6" s="323"/>
      <c r="AX6" s="323"/>
      <c r="AY6" s="323"/>
      <c r="AZ6" s="323"/>
      <c r="BA6" s="323"/>
      <c r="BB6" s="323"/>
      <c r="BC6" s="323"/>
      <c r="BD6" s="323"/>
      <c r="BE6" s="323"/>
      <c r="BF6" s="323"/>
      <c r="BG6" s="323"/>
      <c r="BH6" s="323"/>
      <c r="BI6" s="323"/>
      <c r="BJ6" s="323"/>
      <c r="BK6" s="323"/>
      <c r="BL6" s="323"/>
    </row>
    <row r="7" spans="1:64" s="190" customFormat="1" ht="13.5" thickTop="1" x14ac:dyDescent="0.2">
      <c r="A7" s="323" t="s">
        <v>65</v>
      </c>
      <c r="B7" s="323"/>
      <c r="C7" s="240"/>
      <c r="D7" s="252"/>
      <c r="E7" s="47" t="s">
        <v>159</v>
      </c>
      <c r="F7" s="141" t="str">
        <f>IF(E3="Academic (9 month)",0.235,"0%")</f>
        <v>0%</v>
      </c>
      <c r="G7" s="48">
        <f>G4*F7</f>
        <v>0</v>
      </c>
      <c r="H7" s="149"/>
      <c r="I7" s="269"/>
      <c r="J7" s="245">
        <f>F7*J4</f>
        <v>0</v>
      </c>
      <c r="K7" s="329"/>
      <c r="L7" s="269"/>
      <c r="M7" s="245">
        <f>F7*M4</f>
        <v>0</v>
      </c>
      <c r="N7" s="329"/>
      <c r="O7" s="269"/>
      <c r="P7" s="245">
        <f>F7*P4</f>
        <v>0</v>
      </c>
      <c r="Q7" s="329"/>
      <c r="R7" s="269"/>
      <c r="S7" s="245">
        <f>F7*S4</f>
        <v>0</v>
      </c>
      <c r="T7" s="329"/>
      <c r="U7" s="240"/>
      <c r="V7" s="189"/>
      <c r="W7" s="304"/>
      <c r="X7" s="264"/>
      <c r="Y7" s="247"/>
      <c r="Z7" s="328"/>
      <c r="AA7" s="323"/>
      <c r="AB7" s="323"/>
      <c r="AC7" s="323"/>
      <c r="AD7" s="323"/>
      <c r="AE7" s="242">
        <v>35000</v>
      </c>
      <c r="AF7" s="243">
        <v>0.48</v>
      </c>
      <c r="AG7" s="242">
        <v>35000</v>
      </c>
      <c r="AH7" s="243">
        <v>0.48</v>
      </c>
      <c r="AI7" s="323"/>
      <c r="AJ7" s="323"/>
      <c r="AK7" s="323"/>
      <c r="AL7" s="323"/>
      <c r="AM7" s="323"/>
      <c r="AN7" s="323"/>
      <c r="AO7" s="323"/>
      <c r="AP7" s="305"/>
      <c r="AQ7" s="304"/>
      <c r="AR7" s="264"/>
      <c r="AS7" s="247"/>
      <c r="AT7" s="323"/>
      <c r="AU7" s="323"/>
      <c r="AV7" s="323"/>
      <c r="AW7" s="323"/>
      <c r="AX7" s="323"/>
      <c r="AY7" s="323"/>
      <c r="AZ7" s="323"/>
      <c r="BA7" s="323"/>
      <c r="BB7" s="323"/>
      <c r="BC7" s="323"/>
      <c r="BD7" s="323"/>
      <c r="BE7" s="323"/>
      <c r="BF7" s="323"/>
      <c r="BG7" s="323"/>
      <c r="BH7" s="323"/>
      <c r="BI7" s="323"/>
      <c r="BJ7" s="323"/>
      <c r="BK7" s="323"/>
      <c r="BL7" s="323"/>
    </row>
    <row r="8" spans="1:64" s="190" customFormat="1" ht="13.5" thickBot="1" x14ac:dyDescent="0.25">
      <c r="A8" s="325" t="s">
        <v>72</v>
      </c>
      <c r="B8" s="323"/>
      <c r="C8" s="240"/>
      <c r="D8" s="252"/>
      <c r="E8" s="241"/>
      <c r="F8" s="269"/>
      <c r="G8" s="43">
        <f>SUM(G6:G7)</f>
        <v>0</v>
      </c>
      <c r="H8" s="147"/>
      <c r="I8" s="269"/>
      <c r="J8" s="43">
        <f>SUM(J6:J7)</f>
        <v>0</v>
      </c>
      <c r="K8" s="147"/>
      <c r="L8" s="141"/>
      <c r="M8" s="43">
        <f>SUM(M6:M7)</f>
        <v>0</v>
      </c>
      <c r="N8" s="147"/>
      <c r="O8" s="141"/>
      <c r="P8" s="43">
        <f>SUM(P6:P7)</f>
        <v>0</v>
      </c>
      <c r="Q8" s="147"/>
      <c r="R8" s="141"/>
      <c r="S8" s="43">
        <f>SUM(S6:S7)</f>
        <v>0</v>
      </c>
      <c r="T8" s="148"/>
      <c r="U8" s="40">
        <f>SUM(G8:S8)</f>
        <v>0</v>
      </c>
      <c r="V8" s="189"/>
      <c r="W8" s="304"/>
      <c r="X8" s="264"/>
      <c r="Y8" s="247"/>
      <c r="Z8" s="328"/>
      <c r="AA8" s="323"/>
      <c r="AB8" s="323"/>
      <c r="AC8" s="323"/>
      <c r="AD8" s="323"/>
      <c r="AE8" s="242">
        <v>40000</v>
      </c>
      <c r="AF8" s="243">
        <v>0.45</v>
      </c>
      <c r="AG8" s="242">
        <v>40000</v>
      </c>
      <c r="AH8" s="243">
        <v>0.45</v>
      </c>
      <c r="AI8" s="323"/>
      <c r="AJ8" s="323"/>
      <c r="AK8" s="323"/>
      <c r="AL8" s="323"/>
      <c r="AM8" s="323"/>
      <c r="AN8" s="323"/>
      <c r="AO8" s="323"/>
      <c r="AP8" s="305"/>
      <c r="AQ8" s="304"/>
      <c r="AR8" s="264"/>
      <c r="AS8" s="247"/>
      <c r="AT8" s="323"/>
      <c r="AU8" s="323"/>
      <c r="AV8" s="323"/>
      <c r="AW8" s="323"/>
      <c r="AX8" s="323"/>
      <c r="AY8" s="323"/>
      <c r="AZ8" s="323"/>
      <c r="BA8" s="323"/>
      <c r="BB8" s="323"/>
      <c r="BC8" s="323"/>
      <c r="BD8" s="323"/>
      <c r="BE8" s="323"/>
      <c r="BF8" s="323"/>
      <c r="BG8" s="323"/>
      <c r="BH8" s="323"/>
      <c r="BI8" s="323"/>
      <c r="BJ8" s="323"/>
      <c r="BK8" s="323"/>
      <c r="BL8" s="323"/>
    </row>
    <row r="9" spans="1:64" s="190" customFormat="1" ht="14.25" thickTop="1" thickBot="1" x14ac:dyDescent="0.25">
      <c r="A9" s="325" t="s">
        <v>73</v>
      </c>
      <c r="B9" s="323"/>
      <c r="C9" s="240"/>
      <c r="D9" s="252"/>
      <c r="E9" s="241"/>
      <c r="F9" s="269"/>
      <c r="G9" s="327">
        <f>SUM(G5+G8)</f>
        <v>0</v>
      </c>
      <c r="H9" s="147"/>
      <c r="I9" s="269"/>
      <c r="J9" s="327">
        <f>SUM(J5+J8)</f>
        <v>0</v>
      </c>
      <c r="K9" s="147"/>
      <c r="L9" s="269"/>
      <c r="M9" s="327">
        <f>SUM(M5+M8)</f>
        <v>0</v>
      </c>
      <c r="N9" s="147"/>
      <c r="O9" s="269"/>
      <c r="P9" s="327">
        <f>SUM(P5+P8)</f>
        <v>0</v>
      </c>
      <c r="Q9" s="147"/>
      <c r="R9" s="269"/>
      <c r="S9" s="327">
        <f>SUM(S5+S8)</f>
        <v>0</v>
      </c>
      <c r="T9" s="147"/>
      <c r="U9" s="52">
        <f>SUM(G9:S9)</f>
        <v>0</v>
      </c>
      <c r="V9" s="189"/>
      <c r="W9" s="304"/>
      <c r="X9" s="264"/>
      <c r="Y9" s="247"/>
      <c r="Z9" s="328"/>
      <c r="AA9" s="323"/>
      <c r="AB9" s="323"/>
      <c r="AC9" s="323"/>
      <c r="AD9" s="323"/>
      <c r="AE9" s="242">
        <v>45000</v>
      </c>
      <c r="AF9" s="243">
        <v>0.42</v>
      </c>
      <c r="AG9" s="242">
        <v>45000</v>
      </c>
      <c r="AH9" s="243">
        <v>0.42</v>
      </c>
      <c r="AI9" s="323"/>
      <c r="AJ9" s="323"/>
      <c r="AK9" s="323"/>
      <c r="AL9" s="323"/>
      <c r="AM9" s="323"/>
      <c r="AN9" s="323"/>
      <c r="AO9" s="323"/>
      <c r="AP9" s="305"/>
      <c r="AQ9" s="304"/>
      <c r="AR9" s="264"/>
      <c r="AS9" s="247"/>
      <c r="AT9" s="323"/>
      <c r="AU9" s="323"/>
      <c r="AV9" s="323"/>
      <c r="AW9" s="323"/>
      <c r="AX9" s="323"/>
      <c r="AY9" s="323"/>
      <c r="AZ9" s="323"/>
      <c r="BA9" s="323"/>
      <c r="BB9" s="323"/>
      <c r="BC9" s="323"/>
      <c r="BD9" s="323"/>
      <c r="BE9" s="323"/>
      <c r="BF9" s="323"/>
      <c r="BG9" s="323"/>
      <c r="BH9" s="323"/>
      <c r="BI9" s="323"/>
      <c r="BJ9" s="323"/>
      <c r="BK9" s="323"/>
      <c r="BL9" s="323"/>
    </row>
    <row r="10" spans="1:64" s="155" customFormat="1" ht="6" customHeight="1" thickTop="1" x14ac:dyDescent="0.2">
      <c r="A10" s="270"/>
      <c r="C10" s="228"/>
      <c r="D10" s="229"/>
      <c r="E10" s="146"/>
      <c r="F10" s="230"/>
      <c r="G10" s="147"/>
      <c r="H10" s="147"/>
      <c r="I10" s="230"/>
      <c r="J10" s="147"/>
      <c r="K10" s="147"/>
      <c r="L10" s="230"/>
      <c r="M10" s="147"/>
      <c r="N10" s="147"/>
      <c r="O10" s="230"/>
      <c r="P10" s="147"/>
      <c r="Q10" s="147"/>
      <c r="R10" s="230"/>
      <c r="S10" s="147"/>
      <c r="T10" s="147"/>
      <c r="U10" s="147"/>
      <c r="V10" s="189"/>
      <c r="W10" s="304"/>
      <c r="X10" s="264"/>
      <c r="Y10" s="247"/>
      <c r="Z10" s="328"/>
      <c r="AA10" s="323"/>
      <c r="AB10" s="323"/>
      <c r="AC10" s="323"/>
      <c r="AD10" s="323"/>
      <c r="AE10" s="242">
        <v>50000</v>
      </c>
      <c r="AF10" s="243">
        <v>0.41</v>
      </c>
      <c r="AG10" s="242">
        <v>50000</v>
      </c>
      <c r="AH10" s="243">
        <v>0.41</v>
      </c>
      <c r="AI10" s="323"/>
      <c r="AJ10" s="323"/>
      <c r="AK10" s="323"/>
      <c r="AL10" s="323"/>
      <c r="AM10" s="323"/>
      <c r="AN10" s="323"/>
      <c r="AO10" s="323"/>
      <c r="AP10" s="305"/>
      <c r="AQ10" s="304"/>
      <c r="AR10" s="264"/>
      <c r="AS10" s="247"/>
      <c r="AT10" s="323"/>
      <c r="AU10" s="323"/>
      <c r="AV10" s="323"/>
      <c r="AW10" s="323"/>
      <c r="AX10" s="323"/>
      <c r="AY10" s="323"/>
      <c r="AZ10" s="323"/>
      <c r="BA10" s="323"/>
      <c r="BB10" s="323"/>
      <c r="BC10" s="323"/>
      <c r="BD10" s="323"/>
      <c r="BE10" s="323"/>
      <c r="BF10" s="323"/>
      <c r="BG10" s="323"/>
      <c r="BH10" s="323"/>
      <c r="BI10" s="323"/>
      <c r="BJ10" s="323"/>
      <c r="BK10" s="323"/>
      <c r="BL10" s="323"/>
    </row>
    <row r="11" spans="1:64" s="323" customFormat="1" x14ac:dyDescent="0.2">
      <c r="A11" s="325"/>
      <c r="C11" s="240"/>
      <c r="D11" s="252"/>
      <c r="E11" s="241"/>
      <c r="F11" s="269"/>
      <c r="G11" s="327"/>
      <c r="H11" s="327"/>
      <c r="I11" s="269"/>
      <c r="J11" s="327"/>
      <c r="K11" s="327"/>
      <c r="L11" s="269"/>
      <c r="M11" s="327"/>
      <c r="N11" s="327"/>
      <c r="O11" s="269"/>
      <c r="P11" s="327"/>
      <c r="Q11" s="327"/>
      <c r="R11" s="269"/>
      <c r="S11" s="327"/>
      <c r="T11" s="327"/>
      <c r="U11" s="327"/>
      <c r="V11" s="305"/>
      <c r="W11" s="304"/>
      <c r="X11" s="264"/>
      <c r="Y11" s="247"/>
      <c r="Z11" s="328"/>
      <c r="AE11" s="242"/>
      <c r="AF11" s="243"/>
      <c r="AG11" s="242"/>
      <c r="AH11" s="243"/>
      <c r="AP11" s="305"/>
      <c r="AQ11" s="304"/>
      <c r="AR11" s="264"/>
      <c r="AS11" s="247"/>
    </row>
    <row r="12" spans="1:64" s="190" customFormat="1" x14ac:dyDescent="0.2">
      <c r="A12" s="323" t="s">
        <v>97</v>
      </c>
      <c r="B12" s="239"/>
      <c r="C12" s="256">
        <v>0</v>
      </c>
      <c r="D12" s="251">
        <v>0</v>
      </c>
      <c r="E12" s="39" t="s">
        <v>40</v>
      </c>
      <c r="F12" s="138">
        <v>0</v>
      </c>
      <c r="G12" s="245">
        <f>F12*C12</f>
        <v>0</v>
      </c>
      <c r="H12" s="329"/>
      <c r="I12" s="138">
        <v>0</v>
      </c>
      <c r="J12" s="245">
        <f>(C12*I12)*(1+D12)</f>
        <v>0</v>
      </c>
      <c r="K12" s="329"/>
      <c r="L12" s="138">
        <v>0</v>
      </c>
      <c r="M12" s="245">
        <f>($C$12*L12)*(1+($D$12*2))</f>
        <v>0</v>
      </c>
      <c r="N12" s="329"/>
      <c r="O12" s="138">
        <v>0</v>
      </c>
      <c r="P12" s="245">
        <f>($C$12*O12)*(1+($D$12*3))</f>
        <v>0</v>
      </c>
      <c r="Q12" s="329"/>
      <c r="R12" s="138">
        <v>0</v>
      </c>
      <c r="S12" s="245">
        <f>($C$12*R12)*(1+($D$12*4))</f>
        <v>0</v>
      </c>
      <c r="T12" s="329"/>
      <c r="U12" s="245">
        <f>SUM(G12+J12+M12+P12+S12)</f>
        <v>0</v>
      </c>
      <c r="V12" s="189"/>
      <c r="W12" s="304"/>
      <c r="X12" s="264"/>
      <c r="Y12" s="247"/>
      <c r="Z12" s="328"/>
      <c r="AA12" s="323"/>
      <c r="AB12" s="323"/>
      <c r="AC12" s="323"/>
      <c r="AD12" s="323"/>
      <c r="AE12" s="242">
        <v>55000</v>
      </c>
      <c r="AF12" s="243">
        <v>0.39</v>
      </c>
      <c r="AG12" s="242">
        <v>55000</v>
      </c>
      <c r="AH12" s="243">
        <v>0.39</v>
      </c>
      <c r="AI12" s="323"/>
      <c r="AJ12" s="323"/>
      <c r="AK12" s="323"/>
      <c r="AL12" s="323"/>
      <c r="AM12" s="323"/>
      <c r="AN12" s="323"/>
      <c r="AO12" s="323"/>
      <c r="AP12" s="305"/>
      <c r="AQ12" s="304"/>
      <c r="AR12" s="264"/>
      <c r="AS12" s="247"/>
      <c r="AT12" s="323"/>
      <c r="AU12" s="323"/>
      <c r="AV12" s="323"/>
      <c r="AW12" s="323"/>
      <c r="AX12" s="323"/>
      <c r="AY12" s="323"/>
      <c r="AZ12" s="323"/>
      <c r="BA12" s="323"/>
      <c r="BB12" s="323"/>
      <c r="BC12" s="323"/>
      <c r="BD12" s="323"/>
      <c r="BE12" s="323"/>
      <c r="BF12" s="323"/>
      <c r="BG12" s="323"/>
      <c r="BH12" s="323"/>
      <c r="BI12" s="323"/>
      <c r="BJ12" s="323"/>
      <c r="BK12" s="323"/>
      <c r="BL12" s="323"/>
    </row>
    <row r="13" spans="1:64" s="190" customFormat="1" x14ac:dyDescent="0.2">
      <c r="A13" s="323" t="s">
        <v>96</v>
      </c>
      <c r="B13" s="323"/>
      <c r="C13" s="240" t="str">
        <f>IF(E12="Academic (9 month)",C12*(13/39),"0")</f>
        <v>0</v>
      </c>
      <c r="D13" s="252"/>
      <c r="E13" s="241"/>
      <c r="F13" s="138">
        <v>0</v>
      </c>
      <c r="G13" s="245">
        <f>F13*C13</f>
        <v>0</v>
      </c>
      <c r="H13" s="329"/>
      <c r="I13" s="138">
        <v>0</v>
      </c>
      <c r="J13" s="245">
        <f>(C13*I13)*(1+D12)</f>
        <v>0</v>
      </c>
      <c r="K13" s="329"/>
      <c r="L13" s="138">
        <v>0</v>
      </c>
      <c r="M13" s="245">
        <f>($C$13*L13)*(1+($D$12*2))</f>
        <v>0</v>
      </c>
      <c r="N13" s="329"/>
      <c r="O13" s="138">
        <v>0</v>
      </c>
      <c r="P13" s="245">
        <f>($C$13*O13)*(1+($D$12*3))</f>
        <v>0</v>
      </c>
      <c r="Q13" s="329"/>
      <c r="R13" s="138">
        <v>0</v>
      </c>
      <c r="S13" s="245">
        <f>($C$13*R13)*(1+($D$12*4))</f>
        <v>0</v>
      </c>
      <c r="T13" s="329"/>
      <c r="U13" s="245">
        <f>SUM(G13+J13+M13+P13+S13)</f>
        <v>0</v>
      </c>
      <c r="V13" s="189"/>
      <c r="W13" s="304"/>
      <c r="X13" s="191"/>
      <c r="Y13" s="247"/>
      <c r="Z13" s="328"/>
      <c r="AA13" s="323"/>
      <c r="AB13" s="323"/>
      <c r="AC13" s="323"/>
      <c r="AD13" s="323"/>
      <c r="AE13" s="242">
        <v>60000</v>
      </c>
      <c r="AF13" s="243">
        <v>0.38</v>
      </c>
      <c r="AG13" s="242">
        <v>60000</v>
      </c>
      <c r="AH13" s="243">
        <v>0.38</v>
      </c>
      <c r="AI13" s="323"/>
      <c r="AJ13" s="323"/>
      <c r="AK13" s="323"/>
      <c r="AL13" s="323"/>
      <c r="AM13" s="323"/>
      <c r="AN13" s="323"/>
      <c r="AO13" s="323"/>
      <c r="AP13" s="305"/>
      <c r="AQ13" s="304"/>
      <c r="AR13" s="191"/>
      <c r="AS13" s="247"/>
      <c r="AT13" s="323"/>
      <c r="AU13" s="323"/>
      <c r="AV13" s="323"/>
      <c r="AW13" s="323"/>
      <c r="AX13" s="323"/>
      <c r="AY13" s="323"/>
      <c r="AZ13" s="323"/>
      <c r="BA13" s="323"/>
      <c r="BB13" s="323"/>
      <c r="BC13" s="323"/>
      <c r="BD13" s="323"/>
      <c r="BE13" s="323"/>
      <c r="BF13" s="323"/>
      <c r="BG13" s="323"/>
      <c r="BH13" s="323"/>
      <c r="BI13" s="323"/>
      <c r="BJ13" s="323"/>
      <c r="BK13" s="323"/>
      <c r="BL13" s="323"/>
    </row>
    <row r="14" spans="1:64" s="357" customFormat="1" ht="13.5" thickBot="1" x14ac:dyDescent="0.25">
      <c r="A14" s="325" t="s">
        <v>77</v>
      </c>
      <c r="B14" s="325"/>
      <c r="C14" s="231"/>
      <c r="D14" s="232"/>
      <c r="E14" s="233"/>
      <c r="F14" s="139">
        <f>IF(E12="Academic (9 month)",(G12+G13)/(C12+C13),F12)</f>
        <v>0</v>
      </c>
      <c r="G14" s="43">
        <f>SUM(G12:G13)</f>
        <v>0</v>
      </c>
      <c r="H14" s="148"/>
      <c r="I14" s="139">
        <f>IF(E12="Academic (9 month)",(J12+J13)/((C12+C13)*(1+D12)),I12)</f>
        <v>0</v>
      </c>
      <c r="J14" s="43">
        <f>SUM(J12:J13)</f>
        <v>0</v>
      </c>
      <c r="K14" s="148"/>
      <c r="L14" s="139">
        <f>IF($E$12="Academic (9 month)",(M12+M13)/(($C$12+$C$13)*(1+($D$12*2))),L12)</f>
        <v>0</v>
      </c>
      <c r="M14" s="43">
        <f>SUM(M12:M13)</f>
        <v>0</v>
      </c>
      <c r="N14" s="148"/>
      <c r="O14" s="139">
        <f>IF($E$12="Academic (9 month)",(P12+P13)/(($C$12+$C$13)*(1+($D$12*3))),O12)</f>
        <v>0</v>
      </c>
      <c r="P14" s="43">
        <f>SUM(P12:P13)</f>
        <v>0</v>
      </c>
      <c r="Q14" s="148"/>
      <c r="R14" s="139">
        <f>IF($E$12="Academic (9 month)",(S12+S13)/(($C$12+$C$13)*(1+($D$12*4))),R12)</f>
        <v>0</v>
      </c>
      <c r="S14" s="43">
        <f>SUM(S12:S13)</f>
        <v>0</v>
      </c>
      <c r="T14" s="148"/>
      <c r="U14" s="43">
        <f>SUM(G14+J14+M14+P14+S14)</f>
        <v>0</v>
      </c>
      <c r="V14" s="355"/>
      <c r="W14" s="45"/>
      <c r="X14" s="45"/>
      <c r="Y14" s="247"/>
      <c r="Z14" s="325"/>
      <c r="AA14" s="325"/>
      <c r="AB14" s="325"/>
      <c r="AC14" s="325"/>
      <c r="AD14" s="325"/>
      <c r="AE14" s="242">
        <v>65000</v>
      </c>
      <c r="AF14" s="243">
        <v>0.36</v>
      </c>
      <c r="AG14" s="242">
        <v>65000</v>
      </c>
      <c r="AH14" s="243">
        <v>0.36</v>
      </c>
      <c r="AI14" s="325"/>
      <c r="AJ14" s="325"/>
      <c r="AK14" s="325"/>
      <c r="AL14" s="325"/>
      <c r="AM14" s="325"/>
      <c r="AN14" s="325"/>
      <c r="AO14" s="325"/>
      <c r="AP14" s="356"/>
      <c r="AQ14" s="45"/>
      <c r="AR14" s="45"/>
      <c r="AS14" s="247"/>
      <c r="AT14" s="325"/>
      <c r="AU14" s="325"/>
      <c r="AV14" s="325"/>
      <c r="AW14" s="325"/>
      <c r="AX14" s="325"/>
      <c r="AY14" s="325"/>
      <c r="AZ14" s="325"/>
      <c r="BA14" s="325"/>
      <c r="BB14" s="325"/>
      <c r="BC14" s="325"/>
      <c r="BD14" s="325"/>
      <c r="BE14" s="325"/>
      <c r="BF14" s="325"/>
      <c r="BG14" s="325"/>
      <c r="BH14" s="325"/>
      <c r="BI14" s="325"/>
      <c r="BJ14" s="325"/>
      <c r="BK14" s="325"/>
      <c r="BL14" s="325"/>
    </row>
    <row r="15" spans="1:64" s="190" customFormat="1" ht="14.25" thickTop="1" thickBot="1" x14ac:dyDescent="0.25">
      <c r="A15" s="323" t="s">
        <v>79</v>
      </c>
      <c r="B15" s="323">
        <f>B12</f>
        <v>0</v>
      </c>
      <c r="C15" s="240"/>
      <c r="D15" s="252"/>
      <c r="E15" s="47" t="s">
        <v>74</v>
      </c>
      <c r="F15" s="237" t="str">
        <f>IF(C12=0,"0%",((C12*0.235)+8700)/C12)</f>
        <v>0%</v>
      </c>
      <c r="G15" s="245">
        <f>F15*G12</f>
        <v>0</v>
      </c>
      <c r="H15" s="329"/>
      <c r="I15" s="269"/>
      <c r="J15" s="245">
        <f>J12*F15</f>
        <v>0</v>
      </c>
      <c r="K15" s="329"/>
      <c r="L15" s="269"/>
      <c r="M15" s="245">
        <f>M12*F15</f>
        <v>0</v>
      </c>
      <c r="N15" s="329"/>
      <c r="O15" s="269"/>
      <c r="P15" s="245">
        <f>P12*F15</f>
        <v>0</v>
      </c>
      <c r="Q15" s="329"/>
      <c r="R15" s="269"/>
      <c r="S15" s="245">
        <f>S12*F15</f>
        <v>0</v>
      </c>
      <c r="T15" s="329"/>
      <c r="U15" s="240"/>
      <c r="V15" s="189"/>
      <c r="W15" s="304"/>
      <c r="X15" s="191"/>
      <c r="Y15" s="247"/>
      <c r="Z15" s="328"/>
      <c r="AA15" s="323"/>
      <c r="AB15" s="323"/>
      <c r="AC15" s="323"/>
      <c r="AD15" s="323"/>
      <c r="AE15" s="242">
        <v>70000</v>
      </c>
      <c r="AF15" s="244" t="b">
        <f>IF(C3&gt;65000,((C3*0.235)+8440)/C3)</f>
        <v>0</v>
      </c>
      <c r="AG15" s="242">
        <v>70000</v>
      </c>
      <c r="AH15" s="244" t="b">
        <f>IF(C20&gt;65000,((C20*0.235)+8440)/C20)</f>
        <v>0</v>
      </c>
      <c r="AI15" s="323"/>
      <c r="AJ15" s="323"/>
      <c r="AK15" s="323"/>
      <c r="AL15" s="323"/>
      <c r="AM15" s="323"/>
      <c r="AN15" s="323"/>
      <c r="AO15" s="323"/>
      <c r="AP15" s="305"/>
      <c r="AQ15" s="304"/>
      <c r="AR15" s="191"/>
      <c r="AS15" s="247"/>
      <c r="AT15" s="323"/>
      <c r="AU15" s="323"/>
      <c r="AV15" s="323"/>
      <c r="AW15" s="323"/>
      <c r="AX15" s="323"/>
      <c r="AY15" s="323"/>
      <c r="AZ15" s="323"/>
      <c r="BA15" s="323"/>
      <c r="BB15" s="323"/>
      <c r="BC15" s="323"/>
      <c r="BD15" s="323"/>
      <c r="BE15" s="323"/>
      <c r="BF15" s="323"/>
      <c r="BG15" s="323"/>
      <c r="BH15" s="323"/>
      <c r="BI15" s="323"/>
      <c r="BJ15" s="323"/>
      <c r="BK15" s="323"/>
      <c r="BL15" s="323"/>
    </row>
    <row r="16" spans="1:64" s="190" customFormat="1" ht="13.5" thickTop="1" x14ac:dyDescent="0.2">
      <c r="A16" s="323" t="s">
        <v>80</v>
      </c>
      <c r="B16" s="323"/>
      <c r="C16" s="240"/>
      <c r="D16" s="252"/>
      <c r="E16" s="47" t="s">
        <v>159</v>
      </c>
      <c r="F16" s="141" t="str">
        <f>IF(E12="Academic (9 month)",0.235,"0%")</f>
        <v>0%</v>
      </c>
      <c r="G16" s="245">
        <f>F16*G13</f>
        <v>0</v>
      </c>
      <c r="H16" s="329"/>
      <c r="I16" s="269"/>
      <c r="J16" s="245">
        <f>J13*F16</f>
        <v>0</v>
      </c>
      <c r="K16" s="329"/>
      <c r="L16" s="269"/>
      <c r="M16" s="245">
        <f>M13*F16</f>
        <v>0</v>
      </c>
      <c r="N16" s="329"/>
      <c r="O16" s="269"/>
      <c r="P16" s="245">
        <f>P13*F16</f>
        <v>0</v>
      </c>
      <c r="Q16" s="329"/>
      <c r="R16" s="269"/>
      <c r="S16" s="245">
        <f>S13*F16</f>
        <v>0</v>
      </c>
      <c r="T16" s="329"/>
      <c r="U16" s="240"/>
      <c r="V16" s="189"/>
      <c r="W16" s="304"/>
      <c r="X16" s="191"/>
      <c r="Y16" s="247"/>
      <c r="Z16" s="328"/>
      <c r="AA16" s="323"/>
      <c r="AB16" s="323"/>
      <c r="AC16" s="323"/>
      <c r="AD16" s="323"/>
      <c r="AE16" s="323"/>
      <c r="AF16" s="323"/>
      <c r="AG16" s="323"/>
      <c r="AH16" s="323"/>
      <c r="AI16" s="323"/>
      <c r="AJ16" s="323"/>
      <c r="AK16" s="323"/>
      <c r="AL16" s="323"/>
      <c r="AM16" s="323"/>
      <c r="AN16" s="323"/>
      <c r="AO16" s="323"/>
      <c r="AP16" s="305"/>
      <c r="AQ16" s="304"/>
      <c r="AR16" s="191"/>
      <c r="AS16" s="247"/>
      <c r="AT16" s="323"/>
      <c r="AU16" s="323"/>
      <c r="AV16" s="323"/>
      <c r="AW16" s="323"/>
      <c r="AX16" s="323"/>
      <c r="AY16" s="323"/>
      <c r="AZ16" s="323"/>
      <c r="BA16" s="323"/>
      <c r="BB16" s="323"/>
      <c r="BC16" s="323"/>
      <c r="BD16" s="323"/>
      <c r="BE16" s="323"/>
      <c r="BF16" s="323"/>
      <c r="BG16" s="323"/>
      <c r="BH16" s="323"/>
      <c r="BI16" s="323"/>
      <c r="BJ16" s="323"/>
      <c r="BK16" s="323"/>
      <c r="BL16" s="323"/>
    </row>
    <row r="17" spans="1:64" s="190" customFormat="1" ht="13.5" thickBot="1" x14ac:dyDescent="0.25">
      <c r="A17" s="325" t="s">
        <v>75</v>
      </c>
      <c r="B17" s="323"/>
      <c r="C17" s="240"/>
      <c r="D17" s="252"/>
      <c r="E17" s="241"/>
      <c r="F17" s="269"/>
      <c r="G17" s="49">
        <f>SUM(G15:G16)</f>
        <v>0</v>
      </c>
      <c r="H17" s="147"/>
      <c r="I17" s="269"/>
      <c r="J17" s="49">
        <f>SUM(J15:J16)</f>
        <v>0</v>
      </c>
      <c r="K17" s="147"/>
      <c r="L17" s="269"/>
      <c r="M17" s="49">
        <f>SUM(M15:M16)</f>
        <v>0</v>
      </c>
      <c r="N17" s="147"/>
      <c r="O17" s="269"/>
      <c r="P17" s="49">
        <f>SUM(P15:P16)</f>
        <v>0</v>
      </c>
      <c r="Q17" s="147"/>
      <c r="R17" s="269"/>
      <c r="S17" s="49">
        <f>SUM(S15:S16)</f>
        <v>0</v>
      </c>
      <c r="T17" s="157"/>
      <c r="U17" s="43">
        <f>SUM(G17:S17)</f>
        <v>0</v>
      </c>
      <c r="V17" s="189"/>
      <c r="W17" s="304"/>
      <c r="X17" s="191"/>
      <c r="Y17" s="247"/>
      <c r="Z17" s="328"/>
      <c r="AA17" s="323"/>
      <c r="AB17" s="323"/>
      <c r="AC17" s="323"/>
      <c r="AD17" s="323"/>
      <c r="AE17" s="242" t="s">
        <v>46</v>
      </c>
      <c r="AF17" s="243"/>
      <c r="AG17" s="242" t="s">
        <v>47</v>
      </c>
      <c r="AH17" s="243"/>
      <c r="AI17" s="323"/>
      <c r="AJ17" s="323"/>
      <c r="AK17" s="323"/>
      <c r="AL17" s="323"/>
      <c r="AM17" s="323"/>
      <c r="AN17" s="323"/>
      <c r="AO17" s="323"/>
      <c r="AP17" s="305"/>
      <c r="AQ17" s="304"/>
      <c r="AR17" s="191"/>
      <c r="AS17" s="247"/>
      <c r="AT17" s="323"/>
      <c r="AU17" s="323"/>
      <c r="AV17" s="323"/>
      <c r="AW17" s="323"/>
      <c r="AX17" s="323"/>
      <c r="AY17" s="323"/>
      <c r="AZ17" s="323"/>
      <c r="BA17" s="323"/>
      <c r="BB17" s="323"/>
      <c r="BC17" s="323"/>
      <c r="BD17" s="323"/>
      <c r="BE17" s="323"/>
      <c r="BF17" s="323"/>
      <c r="BG17" s="323"/>
      <c r="BH17" s="323"/>
      <c r="BI17" s="323"/>
      <c r="BJ17" s="323"/>
      <c r="BK17" s="323"/>
      <c r="BL17" s="323"/>
    </row>
    <row r="18" spans="1:64" s="190" customFormat="1" ht="14.25" thickTop="1" thickBot="1" x14ac:dyDescent="0.25">
      <c r="A18" s="325" t="s">
        <v>76</v>
      </c>
      <c r="B18" s="323"/>
      <c r="C18" s="240"/>
      <c r="D18" s="252"/>
      <c r="E18" s="241"/>
      <c r="F18" s="269"/>
      <c r="G18" s="43">
        <f>G17+G14</f>
        <v>0</v>
      </c>
      <c r="H18" s="147"/>
      <c r="I18" s="269"/>
      <c r="J18" s="43">
        <f>J17+J14</f>
        <v>0</v>
      </c>
      <c r="K18" s="147"/>
      <c r="L18" s="269"/>
      <c r="M18" s="43">
        <f>M17+M14</f>
        <v>0</v>
      </c>
      <c r="N18" s="147"/>
      <c r="O18" s="269"/>
      <c r="P18" s="43">
        <f>P17+P14</f>
        <v>0</v>
      </c>
      <c r="Q18" s="147"/>
      <c r="R18" s="269"/>
      <c r="S18" s="43">
        <f>S17+S14</f>
        <v>0</v>
      </c>
      <c r="T18" s="158"/>
      <c r="U18" s="52">
        <f>SUM(G18:S18)</f>
        <v>0</v>
      </c>
      <c r="V18" s="189"/>
      <c r="W18" s="304"/>
      <c r="X18" s="191"/>
      <c r="Y18" s="247"/>
      <c r="Z18" s="328"/>
      <c r="AA18" s="323"/>
      <c r="AB18" s="323"/>
      <c r="AC18" s="323"/>
      <c r="AD18" s="323"/>
      <c r="AE18" s="242">
        <v>0</v>
      </c>
      <c r="AF18" s="243">
        <v>0.66</v>
      </c>
      <c r="AG18" s="242">
        <v>0</v>
      </c>
      <c r="AH18" s="243">
        <v>0.66</v>
      </c>
      <c r="AI18" s="323"/>
      <c r="AJ18" s="323"/>
      <c r="AK18" s="323"/>
      <c r="AL18" s="323"/>
      <c r="AM18" s="323"/>
      <c r="AN18" s="323"/>
      <c r="AO18" s="323"/>
      <c r="AP18" s="305"/>
      <c r="AQ18" s="304"/>
      <c r="AR18" s="191"/>
      <c r="AS18" s="247"/>
      <c r="AT18" s="323"/>
      <c r="AU18" s="323"/>
      <c r="AV18" s="323"/>
      <c r="AW18" s="323"/>
      <c r="AX18" s="323"/>
      <c r="AY18" s="323"/>
      <c r="AZ18" s="323"/>
      <c r="BA18" s="323"/>
      <c r="BB18" s="323"/>
      <c r="BC18" s="323"/>
      <c r="BD18" s="323"/>
      <c r="BE18" s="323"/>
      <c r="BF18" s="323"/>
      <c r="BG18" s="323"/>
      <c r="BH18" s="323"/>
      <c r="BI18" s="323"/>
      <c r="BJ18" s="323"/>
      <c r="BK18" s="323"/>
      <c r="BL18" s="323"/>
    </row>
    <row r="19" spans="1:64" s="323" customFormat="1" ht="13.5" thickTop="1" x14ac:dyDescent="0.2">
      <c r="A19" s="325"/>
      <c r="C19" s="240"/>
      <c r="D19" s="252"/>
      <c r="E19" s="241"/>
      <c r="F19" s="269"/>
      <c r="G19" s="327"/>
      <c r="H19" s="147"/>
      <c r="I19" s="269"/>
      <c r="J19" s="327"/>
      <c r="K19" s="147"/>
      <c r="L19" s="269"/>
      <c r="M19" s="327"/>
      <c r="N19" s="147"/>
      <c r="O19" s="269"/>
      <c r="P19" s="327"/>
      <c r="Q19" s="147"/>
      <c r="R19" s="269"/>
      <c r="S19" s="327"/>
      <c r="T19" s="147"/>
      <c r="U19" s="240"/>
      <c r="V19" s="189"/>
      <c r="W19" s="304"/>
      <c r="X19" s="191"/>
      <c r="Y19" s="247"/>
      <c r="Z19" s="328"/>
      <c r="AE19" s="242">
        <v>20000</v>
      </c>
      <c r="AF19" s="243">
        <v>0.66</v>
      </c>
      <c r="AG19" s="242">
        <v>20000</v>
      </c>
      <c r="AH19" s="243">
        <v>0.66</v>
      </c>
      <c r="AP19" s="305"/>
      <c r="AQ19" s="304"/>
      <c r="AR19" s="191"/>
      <c r="AS19" s="247"/>
    </row>
    <row r="20" spans="1:64" x14ac:dyDescent="0.2">
      <c r="A20" s="323" t="s">
        <v>98</v>
      </c>
      <c r="B20" s="239"/>
      <c r="C20" s="256">
        <v>0</v>
      </c>
      <c r="D20" s="251">
        <v>0</v>
      </c>
      <c r="E20" s="39" t="s">
        <v>40</v>
      </c>
      <c r="F20" s="138">
        <v>0</v>
      </c>
      <c r="G20" s="245">
        <f>F20*C20</f>
        <v>0</v>
      </c>
      <c r="H20" s="329"/>
      <c r="I20" s="138">
        <v>0</v>
      </c>
      <c r="J20" s="245">
        <f>(C20*I20)*(1+D20)</f>
        <v>0</v>
      </c>
      <c r="K20" s="329"/>
      <c r="L20" s="138">
        <v>0</v>
      </c>
      <c r="M20" s="245">
        <f>($C$20*L20)*(1+($D$20*2))</f>
        <v>0</v>
      </c>
      <c r="N20" s="329"/>
      <c r="O20" s="138">
        <v>0</v>
      </c>
      <c r="P20" s="245">
        <f>($C$20*O20)*(1+($D$20*3))</f>
        <v>0</v>
      </c>
      <c r="Q20" s="329"/>
      <c r="R20" s="138">
        <v>0</v>
      </c>
      <c r="S20" s="245">
        <f>($C$20*R20)*(1+($D$20*4))</f>
        <v>0</v>
      </c>
      <c r="T20" s="329"/>
      <c r="U20" s="245">
        <f>SUM(G20+J20+M20+P20+S20)</f>
        <v>0</v>
      </c>
      <c r="V20" s="189"/>
      <c r="W20" s="304"/>
      <c r="X20" s="191"/>
      <c r="Y20" s="247"/>
      <c r="Z20" s="328"/>
      <c r="AA20" s="323"/>
      <c r="AB20" s="328"/>
      <c r="AC20" s="323"/>
      <c r="AD20" s="323"/>
      <c r="AE20" s="242">
        <v>25000</v>
      </c>
      <c r="AF20" s="243">
        <v>0.56999999999999995</v>
      </c>
      <c r="AG20" s="242">
        <v>25000</v>
      </c>
      <c r="AH20" s="243">
        <v>0.56999999999999995</v>
      </c>
      <c r="AI20" s="323"/>
      <c r="AJ20" s="323"/>
      <c r="AK20" s="323"/>
      <c r="AL20" s="323"/>
      <c r="AM20" s="323"/>
      <c r="AN20" s="323"/>
      <c r="AO20" s="323"/>
      <c r="AP20" s="305"/>
      <c r="AQ20" s="304"/>
      <c r="AR20" s="191"/>
      <c r="AS20" s="247"/>
      <c r="AT20" s="323"/>
      <c r="AU20" s="323"/>
      <c r="AV20" s="323"/>
      <c r="AW20" s="323"/>
      <c r="AX20" s="323"/>
      <c r="AY20" s="323"/>
      <c r="AZ20" s="323"/>
      <c r="BA20" s="323"/>
      <c r="BB20" s="323"/>
      <c r="BC20" s="323"/>
      <c r="BD20" s="323"/>
      <c r="BE20" s="323"/>
      <c r="BF20" s="323"/>
      <c r="BG20" s="323"/>
      <c r="BH20" s="323"/>
      <c r="BI20" s="323"/>
      <c r="BJ20" s="323"/>
      <c r="BK20" s="323"/>
      <c r="BL20" s="323"/>
    </row>
    <row r="21" spans="1:64" x14ac:dyDescent="0.2">
      <c r="A21" s="323" t="s">
        <v>96</v>
      </c>
      <c r="C21" s="240" t="str">
        <f>IF(E20="Academic (9 month)",C20*(13/39),"0")</f>
        <v>0</v>
      </c>
      <c r="D21" s="252"/>
      <c r="E21" s="241"/>
      <c r="F21" s="138">
        <v>0</v>
      </c>
      <c r="G21" s="245">
        <f>F21*C21</f>
        <v>0</v>
      </c>
      <c r="H21" s="329"/>
      <c r="I21" s="138">
        <v>0</v>
      </c>
      <c r="J21" s="245">
        <f>I21*$C$21*(1+$D$20)</f>
        <v>0</v>
      </c>
      <c r="K21" s="329"/>
      <c r="L21" s="138">
        <v>0</v>
      </c>
      <c r="M21" s="245">
        <f>(C21*L21)*(1+(D20*2))</f>
        <v>0</v>
      </c>
      <c r="N21" s="329"/>
      <c r="O21" s="138">
        <v>0</v>
      </c>
      <c r="P21" s="245">
        <f>O21*$C$21*(1+$D$20*3)</f>
        <v>0</v>
      </c>
      <c r="Q21" s="329"/>
      <c r="R21" s="138">
        <v>0</v>
      </c>
      <c r="S21" s="245">
        <f>R21*$C$21*(1+$D$20*4)</f>
        <v>0</v>
      </c>
      <c r="T21" s="329"/>
      <c r="U21" s="245">
        <f>SUM(G21+J21+M21+P21+S21)</f>
        <v>0</v>
      </c>
      <c r="V21" s="189"/>
      <c r="W21" s="304"/>
      <c r="X21" s="191"/>
      <c r="Y21" s="247"/>
      <c r="Z21" s="328"/>
      <c r="AA21" s="323"/>
      <c r="AB21" s="328"/>
      <c r="AC21" s="323"/>
      <c r="AD21" s="323"/>
      <c r="AE21" s="242">
        <v>30000</v>
      </c>
      <c r="AF21" s="243">
        <v>0.52</v>
      </c>
      <c r="AG21" s="242">
        <v>30000</v>
      </c>
      <c r="AH21" s="243">
        <v>0.52</v>
      </c>
      <c r="AI21" s="323"/>
      <c r="AJ21" s="323"/>
      <c r="AK21" s="323"/>
      <c r="AL21" s="323"/>
      <c r="AM21" s="323"/>
      <c r="AN21" s="323"/>
      <c r="AO21" s="323"/>
      <c r="AP21" s="305"/>
      <c r="AQ21" s="304"/>
      <c r="AR21" s="191"/>
      <c r="AS21" s="247"/>
      <c r="AT21" s="323"/>
      <c r="AU21" s="323"/>
      <c r="AV21" s="323"/>
      <c r="AW21" s="323"/>
      <c r="AX21" s="323"/>
      <c r="AY21" s="323"/>
      <c r="AZ21" s="323"/>
      <c r="BA21" s="323"/>
      <c r="BB21" s="323"/>
      <c r="BC21" s="323"/>
      <c r="BD21" s="323"/>
      <c r="BE21" s="323"/>
      <c r="BF21" s="323"/>
      <c r="BG21" s="323"/>
      <c r="BH21" s="323"/>
      <c r="BI21" s="323"/>
      <c r="BJ21" s="323"/>
      <c r="BK21" s="323"/>
      <c r="BL21" s="323"/>
    </row>
    <row r="22" spans="1:64" ht="13.5" thickBot="1" x14ac:dyDescent="0.25">
      <c r="A22" s="325" t="s">
        <v>78</v>
      </c>
      <c r="C22" s="240"/>
      <c r="D22" s="252"/>
      <c r="E22" s="241"/>
      <c r="F22" s="139">
        <f>IF(E20="Academic (9 month)",(G20+G21)/(C20+C21),F20)</f>
        <v>0</v>
      </c>
      <c r="G22" s="43">
        <f>SUM(G20:G21)</f>
        <v>0</v>
      </c>
      <c r="H22" s="148"/>
      <c r="I22" s="139">
        <f>IF($E$20="Academic (9 month)",(J20+J21)/(($C$20+$C$21)*(1+$D$20)),I20)</f>
        <v>0</v>
      </c>
      <c r="J22" s="43">
        <f>SUM(J20:J21)</f>
        <v>0</v>
      </c>
      <c r="K22" s="148"/>
      <c r="L22" s="139">
        <f>IF($E$20="Academic (9 month)",(M20+M21)/(($C$20+$C$21)*(1+($D$20*2))),L20)</f>
        <v>0</v>
      </c>
      <c r="M22" s="43">
        <f>SUM(M20:M21)</f>
        <v>0</v>
      </c>
      <c r="N22" s="148"/>
      <c r="O22" s="139">
        <f>IF($E$20="Academic (9 month)",(P20+P21)/(($C$20+$C$21)*(1+($D$20*3))),O20)</f>
        <v>0</v>
      </c>
      <c r="P22" s="43">
        <f>SUM(P20:P21)</f>
        <v>0</v>
      </c>
      <c r="Q22" s="148"/>
      <c r="R22" s="139">
        <f>IF($E$20="Academic (9 month)",(S20+S21)/(($C$20+$C$21)*(1+($D$20*4))),R20)</f>
        <v>0</v>
      </c>
      <c r="S22" s="43">
        <f>SUM(S20:S21)</f>
        <v>0</v>
      </c>
      <c r="T22" s="148"/>
      <c r="U22" s="43">
        <f>SUM(U20:U21)</f>
        <v>0</v>
      </c>
      <c r="V22" s="189"/>
      <c r="W22" s="304"/>
      <c r="X22" s="191"/>
      <c r="Y22" s="247"/>
      <c r="Z22" s="328"/>
      <c r="AA22" s="323"/>
      <c r="AB22" s="328"/>
      <c r="AC22" s="323"/>
      <c r="AD22" s="323"/>
      <c r="AE22" s="242">
        <v>35000</v>
      </c>
      <c r="AF22" s="243">
        <v>0.48</v>
      </c>
      <c r="AG22" s="242">
        <v>35000</v>
      </c>
      <c r="AH22" s="243">
        <v>0.48</v>
      </c>
      <c r="AI22" s="323"/>
      <c r="AJ22" s="323"/>
      <c r="AK22" s="323"/>
      <c r="AL22" s="323"/>
      <c r="AM22" s="323"/>
      <c r="AN22" s="323"/>
      <c r="AO22" s="323"/>
      <c r="AP22" s="305"/>
      <c r="AQ22" s="304"/>
      <c r="AR22" s="191"/>
      <c r="AS22" s="247"/>
      <c r="AT22" s="323"/>
      <c r="AU22" s="323"/>
      <c r="AV22" s="323"/>
      <c r="AW22" s="323"/>
      <c r="AX22" s="323"/>
      <c r="AY22" s="323"/>
      <c r="AZ22" s="323"/>
      <c r="BA22" s="323"/>
      <c r="BB22" s="323"/>
      <c r="BC22" s="323"/>
      <c r="BD22" s="323"/>
      <c r="BE22" s="323"/>
      <c r="BF22" s="323"/>
      <c r="BG22" s="323"/>
      <c r="BH22" s="323"/>
      <c r="BI22" s="323"/>
      <c r="BJ22" s="323"/>
      <c r="BK22" s="323"/>
      <c r="BL22" s="323"/>
    </row>
    <row r="23" spans="1:64" ht="14.25" thickTop="1" thickBot="1" x14ac:dyDescent="0.25">
      <c r="A23" s="323" t="s">
        <v>81</v>
      </c>
      <c r="B23" s="326">
        <f>B20</f>
        <v>0</v>
      </c>
      <c r="C23" s="240"/>
      <c r="D23" s="252"/>
      <c r="E23" s="47" t="s">
        <v>74</v>
      </c>
      <c r="F23" s="237" t="str">
        <f>IF(C20=0,"0%",((C20*0.235)+8700)/C20)</f>
        <v>0%</v>
      </c>
      <c r="G23" s="245">
        <f>F23*G20</f>
        <v>0</v>
      </c>
      <c r="H23" s="329"/>
      <c r="I23" s="269"/>
      <c r="J23" s="245">
        <f>F23*J20</f>
        <v>0</v>
      </c>
      <c r="K23" s="329"/>
      <c r="L23" s="269"/>
      <c r="M23" s="245">
        <f>F23*M20</f>
        <v>0</v>
      </c>
      <c r="N23" s="329"/>
      <c r="O23" s="269"/>
      <c r="P23" s="245">
        <f>F23*P20</f>
        <v>0</v>
      </c>
      <c r="Q23" s="329"/>
      <c r="R23" s="269"/>
      <c r="S23" s="245">
        <f>F23*S20</f>
        <v>0</v>
      </c>
      <c r="T23" s="329"/>
      <c r="U23" s="240"/>
      <c r="V23" s="189"/>
      <c r="W23" s="304"/>
      <c r="X23" s="191"/>
      <c r="Y23" s="247"/>
      <c r="Z23" s="328"/>
      <c r="AA23" s="323"/>
      <c r="AB23" s="328"/>
      <c r="AC23" s="323"/>
      <c r="AD23" s="323"/>
      <c r="AE23" s="242">
        <v>40000</v>
      </c>
      <c r="AF23" s="243">
        <v>0.45</v>
      </c>
      <c r="AG23" s="242">
        <v>40000</v>
      </c>
      <c r="AH23" s="243">
        <v>0.45</v>
      </c>
      <c r="AI23" s="323"/>
      <c r="AJ23" s="323"/>
      <c r="AK23" s="323"/>
      <c r="AL23" s="323"/>
      <c r="AM23" s="323"/>
      <c r="AN23" s="323"/>
      <c r="AO23" s="323"/>
      <c r="AP23" s="305"/>
      <c r="AQ23" s="304"/>
      <c r="AR23" s="191"/>
      <c r="AS23" s="247"/>
      <c r="AT23" s="323"/>
      <c r="AU23" s="323"/>
      <c r="AV23" s="323"/>
      <c r="AW23" s="323"/>
      <c r="AX23" s="323"/>
      <c r="AY23" s="323"/>
      <c r="AZ23" s="323"/>
      <c r="BA23" s="323"/>
      <c r="BB23" s="323"/>
      <c r="BC23" s="323"/>
      <c r="BD23" s="323"/>
      <c r="BE23" s="323"/>
      <c r="BF23" s="323"/>
      <c r="BG23" s="323"/>
      <c r="BH23" s="323"/>
      <c r="BI23" s="323"/>
      <c r="BJ23" s="323"/>
      <c r="BK23" s="323"/>
      <c r="BL23" s="323"/>
    </row>
    <row r="24" spans="1:64" ht="13.5" thickTop="1" x14ac:dyDescent="0.2">
      <c r="A24" s="323" t="s">
        <v>82</v>
      </c>
      <c r="C24" s="240"/>
      <c r="D24" s="252"/>
      <c r="E24" s="47" t="s">
        <v>160</v>
      </c>
      <c r="F24" s="226" t="str">
        <f>IF(E20="Academic (9 month)",0.235,"0%")</f>
        <v>0%</v>
      </c>
      <c r="G24" s="245">
        <f>F24*G21</f>
        <v>0</v>
      </c>
      <c r="H24" s="329"/>
      <c r="I24" s="269"/>
      <c r="J24" s="245">
        <f>F24*J21</f>
        <v>0</v>
      </c>
      <c r="K24" s="329"/>
      <c r="L24" s="269"/>
      <c r="M24" s="83">
        <f>F24*M21</f>
        <v>0</v>
      </c>
      <c r="N24" s="154"/>
      <c r="O24" s="269"/>
      <c r="P24" s="245">
        <f>F24*P21</f>
        <v>0</v>
      </c>
      <c r="Q24" s="329"/>
      <c r="R24" s="269"/>
      <c r="S24" s="245">
        <f>F24*S21</f>
        <v>0</v>
      </c>
      <c r="T24" s="329"/>
      <c r="U24" s="240"/>
      <c r="V24" s="189"/>
      <c r="W24" s="304"/>
      <c r="X24" s="191"/>
      <c r="Y24" s="247"/>
      <c r="Z24" s="328"/>
      <c r="AA24" s="323"/>
      <c r="AB24" s="328"/>
      <c r="AC24" s="323"/>
      <c r="AD24" s="323"/>
      <c r="AE24" s="242">
        <v>45000</v>
      </c>
      <c r="AF24" s="243">
        <v>0.42</v>
      </c>
      <c r="AG24" s="242">
        <v>45000</v>
      </c>
      <c r="AH24" s="243">
        <v>0.42</v>
      </c>
      <c r="AI24" s="323"/>
      <c r="AJ24" s="323"/>
      <c r="AK24" s="323"/>
      <c r="AL24" s="323"/>
      <c r="AM24" s="323"/>
      <c r="AN24" s="323"/>
      <c r="AO24" s="323"/>
      <c r="AP24" s="305"/>
      <c r="AQ24" s="304"/>
      <c r="AR24" s="191"/>
      <c r="AS24" s="247"/>
      <c r="AT24" s="323"/>
      <c r="AU24" s="323"/>
      <c r="AV24" s="323"/>
      <c r="AW24" s="323"/>
      <c r="AX24" s="323"/>
      <c r="AY24" s="323"/>
      <c r="AZ24" s="323"/>
      <c r="BA24" s="323"/>
      <c r="BB24" s="323"/>
      <c r="BC24" s="323"/>
      <c r="BD24" s="323"/>
      <c r="BE24" s="323"/>
      <c r="BF24" s="323"/>
      <c r="BG24" s="323"/>
      <c r="BH24" s="323"/>
      <c r="BI24" s="323"/>
      <c r="BJ24" s="323"/>
      <c r="BK24" s="323"/>
      <c r="BL24" s="323"/>
    </row>
    <row r="25" spans="1:64" ht="13.5" thickBot="1" x14ac:dyDescent="0.25">
      <c r="A25" s="325" t="s">
        <v>83</v>
      </c>
      <c r="C25" s="240"/>
      <c r="D25" s="252"/>
      <c r="E25" s="241"/>
      <c r="F25" s="269"/>
      <c r="G25" s="57">
        <f>SUM(G23:G24)</f>
        <v>0</v>
      </c>
      <c r="H25" s="147"/>
      <c r="I25" s="269"/>
      <c r="J25" s="57">
        <f>SUM(J23:J24)</f>
        <v>0</v>
      </c>
      <c r="K25" s="147"/>
      <c r="L25" s="269"/>
      <c r="M25" s="57">
        <f>SUM(M23:M24)</f>
        <v>0</v>
      </c>
      <c r="N25" s="147"/>
      <c r="O25" s="269"/>
      <c r="P25" s="57">
        <f>SUM(P23:P24)</f>
        <v>0</v>
      </c>
      <c r="Q25" s="147"/>
      <c r="R25" s="269"/>
      <c r="S25" s="49">
        <f>SUM(S23:S24)</f>
        <v>0</v>
      </c>
      <c r="T25" s="157"/>
      <c r="U25" s="43">
        <f>SUM(G25:S25)</f>
        <v>0</v>
      </c>
      <c r="V25" s="189"/>
      <c r="W25" s="327"/>
      <c r="X25" s="191"/>
      <c r="Y25" s="247"/>
      <c r="Z25" s="328"/>
      <c r="AA25" s="323"/>
      <c r="AB25" s="328"/>
      <c r="AC25" s="323"/>
      <c r="AD25" s="323"/>
      <c r="AE25" s="242">
        <v>50000</v>
      </c>
      <c r="AF25" s="243">
        <v>0.41</v>
      </c>
      <c r="AG25" s="242">
        <v>50000</v>
      </c>
      <c r="AH25" s="243">
        <v>0.41</v>
      </c>
      <c r="AI25" s="325" t="s">
        <v>40</v>
      </c>
      <c r="AJ25" s="192" t="s">
        <v>40</v>
      </c>
      <c r="AK25" s="323"/>
      <c r="AL25" s="323"/>
      <c r="AM25" s="323"/>
      <c r="AN25" s="323"/>
      <c r="AO25" s="323"/>
      <c r="AP25" s="305"/>
      <c r="AQ25" s="327"/>
      <c r="AR25" s="191"/>
      <c r="AS25" s="247"/>
      <c r="AT25" s="323"/>
      <c r="AU25" s="323"/>
      <c r="AV25" s="323"/>
      <c r="AW25" s="323"/>
      <c r="AX25" s="323"/>
      <c r="AY25" s="323"/>
      <c r="AZ25" s="323"/>
      <c r="BA25" s="323"/>
      <c r="BB25" s="323"/>
      <c r="BC25" s="323"/>
      <c r="BD25" s="323"/>
      <c r="BE25" s="323"/>
      <c r="BF25" s="323"/>
      <c r="BG25" s="323"/>
      <c r="BH25" s="323"/>
      <c r="BI25" s="323"/>
      <c r="BJ25" s="323"/>
      <c r="BK25" s="323"/>
      <c r="BL25" s="323"/>
    </row>
    <row r="26" spans="1:64" ht="14.25" thickTop="1" thickBot="1" x14ac:dyDescent="0.25">
      <c r="A26" s="325" t="s">
        <v>84</v>
      </c>
      <c r="C26" s="240"/>
      <c r="D26" s="252"/>
      <c r="E26" s="241"/>
      <c r="F26" s="269"/>
      <c r="G26" s="43">
        <f>SUM(G25+G22)</f>
        <v>0</v>
      </c>
      <c r="H26" s="147"/>
      <c r="I26" s="269"/>
      <c r="J26" s="43">
        <f>SUM(J25+J22)</f>
        <v>0</v>
      </c>
      <c r="K26" s="147"/>
      <c r="L26" s="269"/>
      <c r="M26" s="43">
        <f>SUM(M25+M22)</f>
        <v>0</v>
      </c>
      <c r="N26" s="147"/>
      <c r="O26" s="269"/>
      <c r="P26" s="43">
        <f>SUM(P25+P22)</f>
        <v>0</v>
      </c>
      <c r="Q26" s="147"/>
      <c r="R26" s="269"/>
      <c r="S26" s="43">
        <f>SUM(S25+S22)</f>
        <v>0</v>
      </c>
      <c r="T26" s="158"/>
      <c r="U26" s="52">
        <f>SUM(G26:S26)</f>
        <v>0</v>
      </c>
      <c r="V26" s="189"/>
      <c r="W26" s="304"/>
      <c r="X26" s="191"/>
      <c r="Y26" s="247"/>
      <c r="Z26" s="328"/>
      <c r="AA26" s="323"/>
      <c r="AB26" s="328"/>
      <c r="AC26" s="323"/>
      <c r="AD26" s="323"/>
      <c r="AE26" s="243">
        <v>55000</v>
      </c>
      <c r="AF26" s="243">
        <v>0.39</v>
      </c>
      <c r="AG26" s="243">
        <v>55000</v>
      </c>
      <c r="AH26" s="243">
        <v>0.39</v>
      </c>
      <c r="AI26" s="192" t="s">
        <v>38</v>
      </c>
      <c r="AJ26" s="192" t="s">
        <v>150</v>
      </c>
      <c r="AK26" s="323"/>
      <c r="AL26" s="323"/>
      <c r="AM26" s="323"/>
      <c r="AN26" s="323"/>
      <c r="AO26" s="323"/>
      <c r="AP26" s="305"/>
      <c r="AQ26" s="304"/>
      <c r="AR26" s="191"/>
      <c r="AS26" s="247"/>
      <c r="AT26" s="323"/>
      <c r="AU26" s="323"/>
      <c r="AV26" s="323"/>
      <c r="AW26" s="323"/>
      <c r="AX26" s="323"/>
      <c r="AY26" s="323"/>
      <c r="AZ26" s="323"/>
      <c r="BA26" s="323"/>
      <c r="BB26" s="323"/>
      <c r="BC26" s="323"/>
      <c r="BD26" s="323"/>
      <c r="BE26" s="323"/>
      <c r="BF26" s="323"/>
      <c r="BG26" s="323"/>
      <c r="BH26" s="323"/>
      <c r="BI26" s="323"/>
      <c r="BJ26" s="323"/>
      <c r="BK26" s="323"/>
      <c r="BL26" s="323"/>
    </row>
    <row r="27" spans="1:64" s="323" customFormat="1" ht="13.5" thickTop="1" x14ac:dyDescent="0.2">
      <c r="A27" s="325"/>
      <c r="C27" s="240"/>
      <c r="D27" s="252"/>
      <c r="E27" s="241"/>
      <c r="F27" s="269"/>
      <c r="G27" s="267"/>
      <c r="H27" s="150"/>
      <c r="I27" s="269"/>
      <c r="J27" s="267"/>
      <c r="K27" s="150"/>
      <c r="L27" s="269"/>
      <c r="M27" s="267"/>
      <c r="N27" s="150"/>
      <c r="O27" s="269"/>
      <c r="P27" s="267"/>
      <c r="Q27" s="150"/>
      <c r="R27" s="269"/>
      <c r="S27" s="267"/>
      <c r="T27" s="150"/>
      <c r="U27" s="240"/>
      <c r="V27" s="189"/>
      <c r="W27" s="304"/>
      <c r="X27" s="191"/>
      <c r="Y27" s="247"/>
      <c r="Z27" s="328"/>
      <c r="AB27" s="328"/>
      <c r="AE27" s="243">
        <v>60000</v>
      </c>
      <c r="AF27" s="243">
        <v>0.38</v>
      </c>
      <c r="AG27" s="243">
        <v>60000</v>
      </c>
      <c r="AH27" s="243">
        <v>0.38</v>
      </c>
      <c r="AI27" s="192" t="s">
        <v>39</v>
      </c>
      <c r="AJ27" s="192" t="s">
        <v>57</v>
      </c>
      <c r="AP27" s="305"/>
      <c r="AQ27" s="304"/>
      <c r="AR27" s="191"/>
      <c r="AS27" s="247"/>
    </row>
    <row r="28" spans="1:64" s="190" customFormat="1" x14ac:dyDescent="0.2">
      <c r="A28" s="323" t="s">
        <v>99</v>
      </c>
      <c r="B28" s="239"/>
      <c r="C28" s="256">
        <v>0</v>
      </c>
      <c r="D28" s="251">
        <v>0</v>
      </c>
      <c r="E28" s="39" t="s">
        <v>40</v>
      </c>
      <c r="F28" s="138">
        <v>0</v>
      </c>
      <c r="G28" s="245">
        <f>F28*C28</f>
        <v>0</v>
      </c>
      <c r="H28" s="329"/>
      <c r="I28" s="138">
        <v>0</v>
      </c>
      <c r="J28" s="245">
        <f>($C$28*I28)*(1+$D$28)</f>
        <v>0</v>
      </c>
      <c r="K28" s="329"/>
      <c r="L28" s="138">
        <v>0</v>
      </c>
      <c r="M28" s="245">
        <f>(C28*L28)*(1+(D28*2))</f>
        <v>0</v>
      </c>
      <c r="N28" s="329"/>
      <c r="O28" s="138">
        <v>0</v>
      </c>
      <c r="P28" s="245">
        <f>(O28*$C$28)*(1+$D$28*3)</f>
        <v>0</v>
      </c>
      <c r="Q28" s="329"/>
      <c r="R28" s="138">
        <v>0</v>
      </c>
      <c r="S28" s="245">
        <f>(R28*$C$28)*(1+$D$28*4)</f>
        <v>0</v>
      </c>
      <c r="T28" s="329"/>
      <c r="U28" s="245">
        <f>SUM(G28+J28+M28+P28+S28)</f>
        <v>0</v>
      </c>
      <c r="V28" s="189"/>
      <c r="W28" s="304"/>
      <c r="X28" s="191"/>
      <c r="Y28" s="247"/>
      <c r="Z28" s="328"/>
      <c r="AA28" s="323"/>
      <c r="AB28" s="323"/>
      <c r="AC28" s="323"/>
      <c r="AD28" s="323"/>
      <c r="AE28" s="242">
        <v>65000</v>
      </c>
      <c r="AF28" s="243">
        <v>0.36</v>
      </c>
      <c r="AG28" s="242">
        <v>65000</v>
      </c>
      <c r="AH28" s="243">
        <v>0.36</v>
      </c>
      <c r="AI28" s="323"/>
      <c r="AJ28" s="323"/>
      <c r="AK28" s="323"/>
      <c r="AL28" s="323"/>
      <c r="AM28" s="323"/>
      <c r="AN28" s="323"/>
      <c r="AO28" s="323"/>
      <c r="AP28" s="305"/>
      <c r="AQ28" s="304"/>
      <c r="AR28" s="191"/>
      <c r="AS28" s="247"/>
      <c r="AT28" s="323"/>
      <c r="AU28" s="323"/>
      <c r="AV28" s="323"/>
      <c r="AW28" s="323"/>
      <c r="AX28" s="323"/>
      <c r="AY28" s="323"/>
      <c r="AZ28" s="323"/>
      <c r="BA28" s="323"/>
      <c r="BB28" s="323"/>
      <c r="BC28" s="323"/>
      <c r="BD28" s="323"/>
      <c r="BE28" s="323"/>
      <c r="BF28" s="323"/>
      <c r="BG28" s="323"/>
      <c r="BH28" s="323"/>
      <c r="BI28" s="323"/>
      <c r="BJ28" s="323"/>
      <c r="BK28" s="323"/>
      <c r="BL28" s="323"/>
    </row>
    <row r="29" spans="1:64" s="190" customFormat="1" x14ac:dyDescent="0.2">
      <c r="A29" s="323" t="s">
        <v>96</v>
      </c>
      <c r="B29" s="323"/>
      <c r="C29" s="240" t="str">
        <f>IF(E28="Academic (9 month)",C28*(13/39),"0")</f>
        <v>0</v>
      </c>
      <c r="D29" s="252"/>
      <c r="E29" s="241"/>
      <c r="F29" s="138">
        <v>0</v>
      </c>
      <c r="G29" s="245">
        <f>F29*C29</f>
        <v>0</v>
      </c>
      <c r="H29" s="329"/>
      <c r="I29" s="138">
        <v>0</v>
      </c>
      <c r="J29" s="245">
        <f>($C$29*I29)*(1+$D$28)</f>
        <v>0</v>
      </c>
      <c r="K29" s="329"/>
      <c r="L29" s="138">
        <v>0</v>
      </c>
      <c r="M29" s="245">
        <f>(C29*L29)*(1+(D28*2))</f>
        <v>0</v>
      </c>
      <c r="N29" s="329"/>
      <c r="O29" s="138">
        <v>0</v>
      </c>
      <c r="P29" s="245">
        <f>(O29*$C$29)*(1+$D$28*3)</f>
        <v>0</v>
      </c>
      <c r="Q29" s="329"/>
      <c r="R29" s="138">
        <v>0</v>
      </c>
      <c r="S29" s="245">
        <f>(R29*$C$29)*(1+$D$28*4)</f>
        <v>0</v>
      </c>
      <c r="T29" s="329"/>
      <c r="U29" s="245">
        <f>SUM(G29+J29+M29+P29+S29)</f>
        <v>0</v>
      </c>
      <c r="V29" s="358"/>
      <c r="W29" s="304"/>
      <c r="X29" s="191"/>
      <c r="Y29" s="247"/>
      <c r="Z29" s="323"/>
      <c r="AA29" s="323"/>
      <c r="AB29" s="323"/>
      <c r="AC29" s="323"/>
      <c r="AD29" s="323"/>
      <c r="AE29" s="242">
        <v>70000</v>
      </c>
      <c r="AF29" s="244" t="b">
        <f>IF(C12&gt;70000,((C12*0.235)+8440)/C12)</f>
        <v>0</v>
      </c>
      <c r="AG29" s="242">
        <v>70000</v>
      </c>
      <c r="AH29" s="244" t="b">
        <f>IF(C28&gt;65000,((C28*0.235)+8440)/C28)</f>
        <v>0</v>
      </c>
      <c r="AI29" s="323"/>
      <c r="AJ29" s="323"/>
      <c r="AK29" s="323"/>
      <c r="AL29" s="323"/>
      <c r="AM29" s="323"/>
      <c r="AN29" s="323"/>
      <c r="AO29" s="323"/>
      <c r="AP29" s="359"/>
      <c r="AQ29" s="304"/>
      <c r="AR29" s="191"/>
      <c r="AS29" s="247"/>
      <c r="AT29" s="323"/>
      <c r="AU29" s="323"/>
      <c r="AV29" s="323"/>
      <c r="AW29" s="323"/>
      <c r="AX29" s="323"/>
      <c r="AY29" s="323"/>
      <c r="AZ29" s="323"/>
      <c r="BA29" s="323"/>
      <c r="BB29" s="323"/>
      <c r="BC29" s="323"/>
      <c r="BD29" s="323"/>
      <c r="BE29" s="323"/>
      <c r="BF29" s="323"/>
      <c r="BG29" s="323"/>
      <c r="BH29" s="323"/>
      <c r="BI29" s="323"/>
      <c r="BJ29" s="323"/>
      <c r="BK29" s="323"/>
      <c r="BL29" s="323"/>
    </row>
    <row r="30" spans="1:64" s="190" customFormat="1" ht="13.5" thickBot="1" x14ac:dyDescent="0.25">
      <c r="A30" s="325" t="s">
        <v>85</v>
      </c>
      <c r="B30" s="323"/>
      <c r="C30" s="240"/>
      <c r="D30" s="252"/>
      <c r="E30" s="241"/>
      <c r="F30" s="140">
        <f>IF(E28="Academic (9 month)",(G28+G29)/(C28+C29),F28)</f>
        <v>0</v>
      </c>
      <c r="G30" s="43">
        <f>SUM(G28:G29)</f>
        <v>0</v>
      </c>
      <c r="H30" s="148"/>
      <c r="I30" s="139">
        <f>IF(E28="Academic (9 month)",(J28+J29)/((C28+C29)*(1+D28)),I28)</f>
        <v>0</v>
      </c>
      <c r="J30" s="43">
        <f>SUM(J28:J29)</f>
        <v>0</v>
      </c>
      <c r="K30" s="148"/>
      <c r="L30" s="139">
        <f>IF(E28="Academic (9 month)",(M28+M29)/((C28+C29)*(1+(D28*2))),L28)</f>
        <v>0</v>
      </c>
      <c r="M30" s="43">
        <f>SUM(M28:M29)</f>
        <v>0</v>
      </c>
      <c r="N30" s="148"/>
      <c r="O30" s="139">
        <f>IF(G28="Academic (9 month)",(P28+P29)/((E28+E29)*(1+(F28*3))),O28)</f>
        <v>0</v>
      </c>
      <c r="P30" s="43">
        <f>SUM(P28:P29)</f>
        <v>0</v>
      </c>
      <c r="Q30" s="148"/>
      <c r="R30" s="139">
        <f>IF(J28="Academic (9 month)",(S28+S29)/((G28+G29)*(1+(I28*4))),R28)</f>
        <v>0</v>
      </c>
      <c r="S30" s="43">
        <f>SUM(S28:S29)</f>
        <v>0</v>
      </c>
      <c r="T30" s="148"/>
      <c r="U30" s="43">
        <f>G30+J30+M30+P30+S30</f>
        <v>0</v>
      </c>
      <c r="V30" s="189"/>
      <c r="W30" s="304"/>
      <c r="X30" s="191"/>
      <c r="Y30" s="247"/>
      <c r="Z30" s="323"/>
      <c r="AA30" s="323"/>
      <c r="AB30" s="323"/>
      <c r="AC30" s="323"/>
      <c r="AD30" s="323"/>
      <c r="AE30" s="242"/>
      <c r="AF30" s="244"/>
      <c r="AG30" s="242"/>
      <c r="AH30" s="244"/>
      <c r="AI30" s="323"/>
      <c r="AJ30" s="323"/>
      <c r="AK30" s="323"/>
      <c r="AL30" s="323"/>
      <c r="AM30" s="323"/>
      <c r="AN30" s="323"/>
      <c r="AO30" s="323"/>
      <c r="AP30" s="305"/>
      <c r="AQ30" s="304"/>
      <c r="AR30" s="191"/>
      <c r="AS30" s="247"/>
      <c r="AT30" s="323"/>
      <c r="AU30" s="323"/>
      <c r="AV30" s="323"/>
      <c r="AW30" s="323"/>
      <c r="AX30" s="323"/>
      <c r="AY30" s="323"/>
      <c r="AZ30" s="323"/>
      <c r="BA30" s="323"/>
      <c r="BB30" s="323"/>
      <c r="BC30" s="323"/>
      <c r="BD30" s="323"/>
      <c r="BE30" s="323"/>
      <c r="BF30" s="323"/>
      <c r="BG30" s="323"/>
      <c r="BH30" s="323"/>
      <c r="BI30" s="323"/>
      <c r="BJ30" s="323"/>
      <c r="BK30" s="323"/>
      <c r="BL30" s="323"/>
    </row>
    <row r="31" spans="1:64" s="190" customFormat="1" ht="14.25" thickTop="1" thickBot="1" x14ac:dyDescent="0.25">
      <c r="A31" s="323" t="s">
        <v>87</v>
      </c>
      <c r="B31" s="323">
        <f>B28</f>
        <v>0</v>
      </c>
      <c r="C31" s="240"/>
      <c r="D31" s="252"/>
      <c r="E31" s="47" t="s">
        <v>74</v>
      </c>
      <c r="F31" s="237" t="str">
        <f>IF(C28=0,"0%",((C28*0.235)+8700)/C28)</f>
        <v>0%</v>
      </c>
      <c r="G31" s="245">
        <f>F31*G28</f>
        <v>0</v>
      </c>
      <c r="H31" s="329"/>
      <c r="I31" s="269"/>
      <c r="J31" s="245">
        <f>J28*F31</f>
        <v>0</v>
      </c>
      <c r="K31" s="329"/>
      <c r="L31" s="269"/>
      <c r="M31" s="245">
        <f>M28*F31</f>
        <v>0</v>
      </c>
      <c r="N31" s="329"/>
      <c r="O31" s="269"/>
      <c r="P31" s="245">
        <f>P28*F31</f>
        <v>0</v>
      </c>
      <c r="Q31" s="329"/>
      <c r="R31" s="193"/>
      <c r="S31" s="245">
        <f>S28*F31</f>
        <v>0</v>
      </c>
      <c r="T31" s="329"/>
      <c r="U31" s="240"/>
      <c r="V31" s="189"/>
      <c r="W31" s="304"/>
      <c r="X31" s="191"/>
      <c r="Y31" s="247"/>
      <c r="Z31" s="323"/>
      <c r="AA31" s="323"/>
      <c r="AB31" s="323"/>
      <c r="AC31" s="323"/>
      <c r="AD31" s="323"/>
      <c r="AE31" s="243" t="s">
        <v>48</v>
      </c>
      <c r="AF31" s="243"/>
      <c r="AG31" s="243" t="s">
        <v>49</v>
      </c>
      <c r="AH31" s="243"/>
      <c r="AI31" s="323" t="s">
        <v>108</v>
      </c>
      <c r="AJ31" s="323"/>
      <c r="AK31" s="323"/>
      <c r="AL31" s="323"/>
      <c r="AM31" s="323"/>
      <c r="AN31" s="323"/>
      <c r="AO31" s="323"/>
      <c r="AP31" s="305"/>
      <c r="AQ31" s="304"/>
      <c r="AR31" s="191"/>
      <c r="AS31" s="247"/>
      <c r="AT31" s="323"/>
      <c r="AU31" s="323"/>
      <c r="AV31" s="323"/>
      <c r="AW31" s="323"/>
      <c r="AX31" s="323"/>
      <c r="AY31" s="323"/>
      <c r="AZ31" s="323"/>
      <c r="BA31" s="323"/>
      <c r="BB31" s="323"/>
      <c r="BC31" s="323"/>
      <c r="BD31" s="323"/>
      <c r="BE31" s="323"/>
      <c r="BF31" s="323"/>
      <c r="BG31" s="323"/>
      <c r="BH31" s="323"/>
      <c r="BI31" s="323"/>
      <c r="BJ31" s="323"/>
      <c r="BK31" s="323"/>
      <c r="BL31" s="323"/>
    </row>
    <row r="32" spans="1:64" s="190" customFormat="1" ht="13.5" thickTop="1" x14ac:dyDescent="0.2">
      <c r="A32" s="323" t="s">
        <v>88</v>
      </c>
      <c r="B32" s="323"/>
      <c r="C32" s="240"/>
      <c r="D32" s="252"/>
      <c r="E32" s="47" t="s">
        <v>160</v>
      </c>
      <c r="F32" s="141" t="str">
        <f>IF(E28="Academic (9 month)",0.235,"0%")</f>
        <v>0%</v>
      </c>
      <c r="G32" s="245">
        <f>F32*G29</f>
        <v>0</v>
      </c>
      <c r="H32" s="329"/>
      <c r="I32" s="269"/>
      <c r="J32" s="245">
        <f>J29*F32</f>
        <v>0</v>
      </c>
      <c r="K32" s="329"/>
      <c r="L32" s="269"/>
      <c r="M32" s="245">
        <f>M29*F32</f>
        <v>0</v>
      </c>
      <c r="N32" s="329"/>
      <c r="O32" s="269"/>
      <c r="P32" s="245">
        <f>P29*F32</f>
        <v>0</v>
      </c>
      <c r="Q32" s="329"/>
      <c r="R32" s="193"/>
      <c r="S32" s="245">
        <f>S29*F32</f>
        <v>0</v>
      </c>
      <c r="T32" s="329"/>
      <c r="U32" s="240"/>
      <c r="V32" s="189"/>
      <c r="W32" s="304"/>
      <c r="X32" s="191"/>
      <c r="Y32" s="247"/>
      <c r="Z32" s="323"/>
      <c r="AA32" s="323"/>
      <c r="AB32" s="323"/>
      <c r="AC32" s="323"/>
      <c r="AD32" s="323"/>
      <c r="AE32" s="243">
        <v>0</v>
      </c>
      <c r="AF32" s="243">
        <v>0.66</v>
      </c>
      <c r="AG32" s="243">
        <v>0</v>
      </c>
      <c r="AH32" s="243">
        <v>0.66</v>
      </c>
      <c r="AI32" s="243">
        <v>0</v>
      </c>
      <c r="AJ32" s="243">
        <v>0.66</v>
      </c>
      <c r="AK32" s="323"/>
      <c r="AL32" s="323"/>
      <c r="AM32" s="323"/>
      <c r="AN32" s="323"/>
      <c r="AO32" s="323"/>
      <c r="AP32" s="305"/>
      <c r="AQ32" s="304"/>
      <c r="AR32" s="191"/>
      <c r="AS32" s="247"/>
      <c r="AT32" s="323"/>
      <c r="AU32" s="323"/>
      <c r="AV32" s="323"/>
      <c r="AW32" s="323"/>
      <c r="AX32" s="323"/>
      <c r="AY32" s="323"/>
      <c r="AZ32" s="323"/>
      <c r="BA32" s="323"/>
      <c r="BB32" s="323"/>
      <c r="BC32" s="323"/>
      <c r="BD32" s="323"/>
      <c r="BE32" s="323"/>
      <c r="BF32" s="323"/>
      <c r="BG32" s="323"/>
      <c r="BH32" s="323"/>
      <c r="BI32" s="323"/>
      <c r="BJ32" s="323"/>
      <c r="BK32" s="323"/>
      <c r="BL32" s="323"/>
    </row>
    <row r="33" spans="1:64" s="190" customFormat="1" ht="13.5" thickBot="1" x14ac:dyDescent="0.25">
      <c r="A33" s="325" t="s">
        <v>86</v>
      </c>
      <c r="B33" s="323"/>
      <c r="C33" s="240"/>
      <c r="D33" s="252"/>
      <c r="E33" s="241"/>
      <c r="F33" s="269"/>
      <c r="G33" s="57">
        <f>SUM(G31:G32)</f>
        <v>0</v>
      </c>
      <c r="H33" s="147"/>
      <c r="I33" s="269"/>
      <c r="J33" s="57">
        <f>SUM(J31:J32)</f>
        <v>0</v>
      </c>
      <c r="K33" s="147"/>
      <c r="L33" s="269"/>
      <c r="M33" s="57">
        <f>SUM(M31:M32)</f>
        <v>0</v>
      </c>
      <c r="N33" s="147"/>
      <c r="O33" s="269"/>
      <c r="P33" s="57">
        <f>SUM(P31:P32)</f>
        <v>0</v>
      </c>
      <c r="Q33" s="147"/>
      <c r="R33" s="193"/>
      <c r="S33" s="57">
        <f>SUM(S31:S32)</f>
        <v>0</v>
      </c>
      <c r="T33" s="157"/>
      <c r="U33" s="43">
        <f>SUM(G33:S33)</f>
        <v>0</v>
      </c>
      <c r="V33" s="189"/>
      <c r="W33" s="304"/>
      <c r="X33" s="191"/>
      <c r="Y33" s="247"/>
      <c r="Z33" s="323"/>
      <c r="AA33" s="323"/>
      <c r="AB33" s="323"/>
      <c r="AC33" s="323"/>
      <c r="AD33" s="323"/>
      <c r="AE33" s="243">
        <v>20000</v>
      </c>
      <c r="AF33" s="243">
        <v>0.66</v>
      </c>
      <c r="AG33" s="243">
        <v>20000</v>
      </c>
      <c r="AH33" s="243">
        <v>0.66</v>
      </c>
      <c r="AI33" s="243">
        <v>20000</v>
      </c>
      <c r="AJ33" s="243">
        <v>0.66</v>
      </c>
      <c r="AK33" s="323"/>
      <c r="AL33" s="323"/>
      <c r="AM33" s="323"/>
      <c r="AN33" s="323"/>
      <c r="AO33" s="323"/>
      <c r="AP33" s="305"/>
      <c r="AQ33" s="304"/>
      <c r="AR33" s="191"/>
      <c r="AS33" s="247"/>
      <c r="AT33" s="323"/>
      <c r="AU33" s="323"/>
      <c r="AV33" s="323"/>
      <c r="AW33" s="323"/>
      <c r="AX33" s="323"/>
      <c r="AY33" s="323"/>
      <c r="AZ33" s="323"/>
      <c r="BA33" s="323"/>
      <c r="BB33" s="323"/>
      <c r="BC33" s="323"/>
      <c r="BD33" s="323"/>
      <c r="BE33" s="323"/>
      <c r="BF33" s="323"/>
      <c r="BG33" s="323"/>
      <c r="BH33" s="323"/>
      <c r="BI33" s="323"/>
      <c r="BJ33" s="323"/>
      <c r="BK33" s="323"/>
      <c r="BL33" s="323"/>
    </row>
    <row r="34" spans="1:64" s="190" customFormat="1" ht="14.25" thickTop="1" thickBot="1" x14ac:dyDescent="0.25">
      <c r="A34" s="325" t="s">
        <v>89</v>
      </c>
      <c r="B34" s="323"/>
      <c r="C34" s="240"/>
      <c r="D34" s="252"/>
      <c r="E34" s="241"/>
      <c r="F34" s="269"/>
      <c r="G34" s="43">
        <f>G33+G30</f>
        <v>0</v>
      </c>
      <c r="H34" s="147"/>
      <c r="I34" s="269"/>
      <c r="J34" s="43">
        <f>J33+J30</f>
        <v>0</v>
      </c>
      <c r="K34" s="147"/>
      <c r="L34" s="269"/>
      <c r="M34" s="43">
        <f>M33+M30</f>
        <v>0</v>
      </c>
      <c r="N34" s="147"/>
      <c r="O34" s="269"/>
      <c r="P34" s="43">
        <f>P33+P30</f>
        <v>0</v>
      </c>
      <c r="Q34" s="147"/>
      <c r="R34" s="193"/>
      <c r="S34" s="43">
        <f>S33+S30</f>
        <v>0</v>
      </c>
      <c r="T34" s="158"/>
      <c r="U34" s="52">
        <f>SUM(G34:S34)</f>
        <v>0</v>
      </c>
      <c r="V34" s="189"/>
      <c r="W34" s="304"/>
      <c r="X34" s="191"/>
      <c r="Y34" s="247"/>
      <c r="Z34" s="323"/>
      <c r="AA34" s="323"/>
      <c r="AB34" s="323"/>
      <c r="AC34" s="323"/>
      <c r="AD34" s="323"/>
      <c r="AE34" s="243">
        <v>25000</v>
      </c>
      <c r="AF34" s="243">
        <v>0.56999999999999995</v>
      </c>
      <c r="AG34" s="243">
        <v>25000</v>
      </c>
      <c r="AH34" s="243">
        <v>0.56999999999999995</v>
      </c>
      <c r="AI34" s="243">
        <v>25000</v>
      </c>
      <c r="AJ34" s="243">
        <v>0.56999999999999995</v>
      </c>
      <c r="AK34" s="323"/>
      <c r="AL34" s="323"/>
      <c r="AM34" s="323"/>
      <c r="AN34" s="323"/>
      <c r="AO34" s="323"/>
      <c r="AP34" s="305"/>
      <c r="AQ34" s="304"/>
      <c r="AR34" s="191"/>
      <c r="AS34" s="247"/>
      <c r="AT34" s="323"/>
      <c r="AU34" s="323"/>
      <c r="AV34" s="323"/>
      <c r="AW34" s="323"/>
      <c r="AX34" s="323"/>
      <c r="AY34" s="323"/>
      <c r="AZ34" s="323"/>
      <c r="BA34" s="323"/>
      <c r="BB34" s="323"/>
      <c r="BC34" s="323"/>
      <c r="BD34" s="323"/>
      <c r="BE34" s="323"/>
      <c r="BF34" s="323"/>
      <c r="BG34" s="323"/>
      <c r="BH34" s="323"/>
      <c r="BI34" s="323"/>
      <c r="BJ34" s="323"/>
      <c r="BK34" s="323"/>
      <c r="BL34" s="323"/>
    </row>
    <row r="35" spans="1:64" s="323" customFormat="1" ht="13.5" thickTop="1" x14ac:dyDescent="0.2">
      <c r="A35" s="325"/>
      <c r="C35" s="240"/>
      <c r="D35" s="252"/>
      <c r="E35" s="241"/>
      <c r="F35" s="269"/>
      <c r="G35" s="267"/>
      <c r="H35" s="150"/>
      <c r="I35" s="269"/>
      <c r="J35" s="267"/>
      <c r="K35" s="150"/>
      <c r="L35" s="269"/>
      <c r="M35" s="267"/>
      <c r="N35" s="150"/>
      <c r="O35" s="269"/>
      <c r="P35" s="267"/>
      <c r="Q35" s="150"/>
      <c r="R35" s="193"/>
      <c r="S35" s="267"/>
      <c r="T35" s="150"/>
      <c r="U35" s="240"/>
      <c r="V35" s="189"/>
      <c r="W35" s="304"/>
      <c r="X35" s="191"/>
      <c r="Y35" s="247"/>
      <c r="AE35" s="243">
        <v>30000</v>
      </c>
      <c r="AF35" s="243">
        <v>0.52</v>
      </c>
      <c r="AG35" s="243">
        <v>30000</v>
      </c>
      <c r="AH35" s="243">
        <v>0.52</v>
      </c>
      <c r="AI35" s="243">
        <v>30000</v>
      </c>
      <c r="AJ35" s="243">
        <v>0.52</v>
      </c>
      <c r="AP35" s="305"/>
      <c r="AQ35" s="304"/>
      <c r="AR35" s="191"/>
      <c r="AS35" s="247"/>
    </row>
    <row r="36" spans="1:64" s="323" customFormat="1" x14ac:dyDescent="0.2">
      <c r="A36" s="323" t="s">
        <v>100</v>
      </c>
      <c r="B36" s="239"/>
      <c r="C36" s="256">
        <v>0</v>
      </c>
      <c r="D36" s="251">
        <v>0</v>
      </c>
      <c r="E36" s="39" t="s">
        <v>40</v>
      </c>
      <c r="F36" s="138">
        <v>0</v>
      </c>
      <c r="G36" s="245">
        <f>F36*C36</f>
        <v>0</v>
      </c>
      <c r="H36" s="329"/>
      <c r="I36" s="138">
        <v>0</v>
      </c>
      <c r="J36" s="245">
        <f>(C36*I36)*(1+D36)</f>
        <v>0</v>
      </c>
      <c r="K36" s="329"/>
      <c r="L36" s="138">
        <v>0</v>
      </c>
      <c r="M36" s="245">
        <f>(L36*$C$36)*(1+$D$36*2)</f>
        <v>0</v>
      </c>
      <c r="N36" s="329"/>
      <c r="O36" s="138">
        <v>0</v>
      </c>
      <c r="P36" s="245">
        <f>(O36*$C$36)*(1+$D$36*3)</f>
        <v>0</v>
      </c>
      <c r="Q36" s="329"/>
      <c r="R36" s="138">
        <v>0</v>
      </c>
      <c r="S36" s="245">
        <f>(R36*$C$36)*(1+$D$36*4)</f>
        <v>0</v>
      </c>
      <c r="T36" s="329"/>
      <c r="U36" s="245">
        <f>SUM(G36+J36+M36+P36+S36)</f>
        <v>0</v>
      </c>
      <c r="V36" s="189"/>
      <c r="W36" s="304"/>
      <c r="X36" s="191"/>
      <c r="Y36" s="247"/>
      <c r="AB36" s="328"/>
      <c r="AE36" s="243">
        <v>35000</v>
      </c>
      <c r="AF36" s="243">
        <v>0.48</v>
      </c>
      <c r="AG36" s="243">
        <v>35000</v>
      </c>
      <c r="AH36" s="243">
        <v>0.48</v>
      </c>
      <c r="AI36" s="243">
        <v>35000</v>
      </c>
      <c r="AJ36" s="243">
        <v>0.48</v>
      </c>
      <c r="AP36" s="305"/>
      <c r="AQ36" s="304"/>
      <c r="AR36" s="191"/>
      <c r="AS36" s="247"/>
    </row>
    <row r="37" spans="1:64" s="323" customFormat="1" x14ac:dyDescent="0.2">
      <c r="A37" s="323" t="s">
        <v>101</v>
      </c>
      <c r="C37" s="240" t="str">
        <f>IF(E36="Academic (9 month)",C36*(13/39),"0")</f>
        <v>0</v>
      </c>
      <c r="D37" s="252"/>
      <c r="E37" s="241"/>
      <c r="F37" s="138">
        <v>0</v>
      </c>
      <c r="G37" s="245">
        <f>F37*C37</f>
        <v>0</v>
      </c>
      <c r="H37" s="329"/>
      <c r="I37" s="138">
        <v>0</v>
      </c>
      <c r="J37" s="245">
        <f>C37*I37*(1+D36)</f>
        <v>0</v>
      </c>
      <c r="K37" s="329"/>
      <c r="L37" s="138">
        <v>0</v>
      </c>
      <c r="M37" s="245">
        <f>(L37*$C$37)*(1+$D$36*2)</f>
        <v>0</v>
      </c>
      <c r="N37" s="329"/>
      <c r="O37" s="138">
        <v>0</v>
      </c>
      <c r="P37" s="245">
        <f>(O37*$C$37)*(1+$D$36*3)</f>
        <v>0</v>
      </c>
      <c r="Q37" s="329"/>
      <c r="R37" s="138">
        <v>0</v>
      </c>
      <c r="S37" s="245">
        <f>(R37*$C$37)*(1+$D$36*4)</f>
        <v>0</v>
      </c>
      <c r="T37" s="329"/>
      <c r="U37" s="245">
        <f>SUM(G37+J37+M37+P37+S37)</f>
        <v>0</v>
      </c>
      <c r="V37" s="189"/>
      <c r="W37" s="304"/>
      <c r="X37" s="191"/>
      <c r="Y37" s="247"/>
      <c r="AB37" s="328"/>
      <c r="AE37" s="243">
        <v>40000</v>
      </c>
      <c r="AF37" s="243">
        <v>0.45</v>
      </c>
      <c r="AG37" s="243">
        <v>40000</v>
      </c>
      <c r="AH37" s="243">
        <v>0.45</v>
      </c>
      <c r="AI37" s="243">
        <v>40000</v>
      </c>
      <c r="AJ37" s="243">
        <v>0.45</v>
      </c>
      <c r="AP37" s="305"/>
      <c r="AQ37" s="304"/>
      <c r="AR37" s="191"/>
      <c r="AS37" s="247"/>
    </row>
    <row r="38" spans="1:64" s="323" customFormat="1" ht="13.5" thickBot="1" x14ac:dyDescent="0.25">
      <c r="A38" s="325" t="s">
        <v>90</v>
      </c>
      <c r="C38" s="240"/>
      <c r="D38" s="252"/>
      <c r="E38" s="241"/>
      <c r="F38" s="140">
        <f>IF($E$36="Academic (9 month)",(G36+G37)/($C$36+$C$37),$F$36)</f>
        <v>0</v>
      </c>
      <c r="G38" s="43">
        <f>SUM(G36,G37)</f>
        <v>0</v>
      </c>
      <c r="H38" s="148"/>
      <c r="I38" s="140">
        <f>IF(E36="Academic (9 month)",(J36+J37)/((C36+C37)*(1+D36)),I36)</f>
        <v>0</v>
      </c>
      <c r="J38" s="43">
        <f>SUM(J36:J37)</f>
        <v>0</v>
      </c>
      <c r="K38" s="148"/>
      <c r="L38" s="140">
        <f>IF(E36="Academic (9 month)",(M36+M37)/((C36+C37)*(1+(D36*2))),L36)</f>
        <v>0</v>
      </c>
      <c r="M38" s="43">
        <f>SUM(M36:M37)</f>
        <v>0</v>
      </c>
      <c r="N38" s="148"/>
      <c r="O38" s="140">
        <f>IF(G36="Academic (9 month)",(P36+P37)/((E36+E37)*(1+(F36*3))),O36)</f>
        <v>0</v>
      </c>
      <c r="P38" s="43">
        <f>SUM(P36:P37)</f>
        <v>0</v>
      </c>
      <c r="Q38" s="148"/>
      <c r="R38" s="140">
        <f>IF(J36="Academic (9 month)",(S36+S37)/((G36+G37)*(1+(I36*4))),R36)</f>
        <v>0</v>
      </c>
      <c r="S38" s="43">
        <f>SUM(S36:S37)</f>
        <v>0</v>
      </c>
      <c r="T38" s="148"/>
      <c r="U38" s="43">
        <f>G38+J38+M38+P38+S38</f>
        <v>0</v>
      </c>
      <c r="V38" s="189"/>
      <c r="W38" s="304"/>
      <c r="X38" s="191"/>
      <c r="Y38" s="247"/>
      <c r="AB38" s="328"/>
      <c r="AE38" s="243">
        <v>45000</v>
      </c>
      <c r="AF38" s="243">
        <v>0.42</v>
      </c>
      <c r="AG38" s="243">
        <v>45000</v>
      </c>
      <c r="AH38" s="243">
        <v>0.42</v>
      </c>
      <c r="AI38" s="243">
        <v>45000</v>
      </c>
      <c r="AJ38" s="243">
        <v>0.42</v>
      </c>
      <c r="AP38" s="305"/>
      <c r="AQ38" s="304"/>
      <c r="AR38" s="191"/>
      <c r="AS38" s="247"/>
    </row>
    <row r="39" spans="1:64" s="323" customFormat="1" ht="14.25" thickTop="1" thickBot="1" x14ac:dyDescent="0.25">
      <c r="A39" s="323" t="s">
        <v>93</v>
      </c>
      <c r="B39" s="323">
        <f>B36</f>
        <v>0</v>
      </c>
      <c r="C39" s="240"/>
      <c r="D39" s="252"/>
      <c r="E39" s="47" t="s">
        <v>74</v>
      </c>
      <c r="F39" s="237" t="str">
        <f>IF(C36=0,"0%",((C36*0.235)+8700)/C36)</f>
        <v>0%</v>
      </c>
      <c r="G39" s="245">
        <f>$F$39*G36</f>
        <v>0</v>
      </c>
      <c r="H39" s="329"/>
      <c r="I39" s="269"/>
      <c r="J39" s="245">
        <f>$F$39*J36</f>
        <v>0</v>
      </c>
      <c r="K39" s="329"/>
      <c r="L39" s="269"/>
      <c r="M39" s="245">
        <f>$F$39*M36</f>
        <v>0</v>
      </c>
      <c r="N39" s="329"/>
      <c r="O39" s="269"/>
      <c r="P39" s="245">
        <f>$F$39*P36</f>
        <v>0</v>
      </c>
      <c r="Q39" s="329"/>
      <c r="R39" s="269"/>
      <c r="S39" s="245">
        <f>$F$39*S36</f>
        <v>0</v>
      </c>
      <c r="T39" s="329"/>
      <c r="U39" s="240"/>
      <c r="V39" s="189"/>
      <c r="W39" s="304"/>
      <c r="X39" s="191"/>
      <c r="Y39" s="247"/>
      <c r="AB39" s="328"/>
      <c r="AE39" s="243">
        <v>50000</v>
      </c>
      <c r="AF39" s="243">
        <v>0.41</v>
      </c>
      <c r="AG39" s="243">
        <v>50000</v>
      </c>
      <c r="AH39" s="243">
        <v>0.41</v>
      </c>
      <c r="AI39" s="243">
        <v>50000</v>
      </c>
      <c r="AJ39" s="243">
        <v>0.41</v>
      </c>
      <c r="AP39" s="305"/>
      <c r="AQ39" s="304"/>
      <c r="AR39" s="191"/>
      <c r="AS39" s="247"/>
    </row>
    <row r="40" spans="1:64" s="323" customFormat="1" ht="13.5" thickTop="1" x14ac:dyDescent="0.2">
      <c r="A40" s="323" t="s">
        <v>94</v>
      </c>
      <c r="C40" s="240"/>
      <c r="D40" s="252"/>
      <c r="E40" s="47" t="s">
        <v>160</v>
      </c>
      <c r="F40" s="141" t="str">
        <f>IF(E36="Academic (9 month)",0.235,"0%")</f>
        <v>0%</v>
      </c>
      <c r="G40" s="245">
        <f>$F$40*G37</f>
        <v>0</v>
      </c>
      <c r="H40" s="329"/>
      <c r="I40" s="269"/>
      <c r="J40" s="245">
        <f>$F$40*J37</f>
        <v>0</v>
      </c>
      <c r="K40" s="329"/>
      <c r="L40" s="269"/>
      <c r="M40" s="245">
        <f>$F$40*M37</f>
        <v>0</v>
      </c>
      <c r="N40" s="329"/>
      <c r="O40" s="269"/>
      <c r="P40" s="245">
        <f>$F$40*P37</f>
        <v>0</v>
      </c>
      <c r="Q40" s="329"/>
      <c r="R40" s="269"/>
      <c r="S40" s="245">
        <f>$F$40*S37</f>
        <v>0</v>
      </c>
      <c r="T40" s="329"/>
      <c r="U40" s="240"/>
      <c r="V40" s="189"/>
      <c r="W40" s="304"/>
      <c r="X40" s="191"/>
      <c r="Y40" s="247"/>
      <c r="AB40" s="328"/>
      <c r="AE40" s="243">
        <v>55000</v>
      </c>
      <c r="AF40" s="243">
        <v>0.39</v>
      </c>
      <c r="AG40" s="243">
        <v>55000</v>
      </c>
      <c r="AH40" s="243">
        <v>0.39</v>
      </c>
      <c r="AI40" s="243">
        <v>55000</v>
      </c>
      <c r="AJ40" s="243">
        <v>0.39</v>
      </c>
      <c r="AP40" s="305"/>
      <c r="AQ40" s="304"/>
      <c r="AR40" s="191"/>
      <c r="AS40" s="247"/>
    </row>
    <row r="41" spans="1:64" s="323" customFormat="1" ht="13.5" thickBot="1" x14ac:dyDescent="0.25">
      <c r="A41" s="325" t="s">
        <v>91</v>
      </c>
      <c r="C41" s="240"/>
      <c r="D41" s="252"/>
      <c r="E41" s="241"/>
      <c r="F41" s="269"/>
      <c r="G41" s="57">
        <f>SUM(G39:G40)</f>
        <v>0</v>
      </c>
      <c r="H41" s="147"/>
      <c r="I41" s="269"/>
      <c r="J41" s="57">
        <f>SUM(J39:J40)</f>
        <v>0</v>
      </c>
      <c r="K41" s="147"/>
      <c r="L41" s="269"/>
      <c r="M41" s="57">
        <f>SUM(M39:M40)</f>
        <v>0</v>
      </c>
      <c r="N41" s="147"/>
      <c r="O41" s="269"/>
      <c r="P41" s="57">
        <f>SUM(P39:P40)</f>
        <v>0</v>
      </c>
      <c r="Q41" s="147"/>
      <c r="R41" s="269"/>
      <c r="S41" s="57">
        <f>SUM(S39:S40)</f>
        <v>0</v>
      </c>
      <c r="T41" s="157"/>
      <c r="U41" s="43">
        <f>SUM(G41:S41)</f>
        <v>0</v>
      </c>
      <c r="V41" s="189"/>
      <c r="W41" s="304"/>
      <c r="X41" s="191"/>
      <c r="Y41" s="247"/>
      <c r="AB41" s="328"/>
      <c r="AE41" s="243">
        <v>60000</v>
      </c>
      <c r="AF41" s="243">
        <v>0.38</v>
      </c>
      <c r="AG41" s="243">
        <v>60000</v>
      </c>
      <c r="AH41" s="243">
        <v>0.38</v>
      </c>
      <c r="AI41" s="243">
        <v>60000</v>
      </c>
      <c r="AJ41" s="243">
        <v>0.38</v>
      </c>
      <c r="AP41" s="305"/>
      <c r="AQ41" s="304"/>
      <c r="AR41" s="191"/>
      <c r="AS41" s="247"/>
    </row>
    <row r="42" spans="1:64" s="323" customFormat="1" ht="14.25" thickTop="1" thickBot="1" x14ac:dyDescent="0.25">
      <c r="A42" s="325" t="s">
        <v>92</v>
      </c>
      <c r="C42" s="240"/>
      <c r="D42" s="252"/>
      <c r="E42" s="241"/>
      <c r="F42" s="269"/>
      <c r="G42" s="43">
        <f>G41+G38</f>
        <v>0</v>
      </c>
      <c r="H42" s="147"/>
      <c r="I42" s="269"/>
      <c r="J42" s="43">
        <f>J41+J38</f>
        <v>0</v>
      </c>
      <c r="K42" s="147"/>
      <c r="L42" s="269"/>
      <c r="M42" s="43">
        <f>M41+M38</f>
        <v>0</v>
      </c>
      <c r="N42" s="147"/>
      <c r="O42" s="269"/>
      <c r="P42" s="43">
        <f>P41+P38</f>
        <v>0</v>
      </c>
      <c r="Q42" s="147"/>
      <c r="R42" s="269"/>
      <c r="S42" s="43">
        <f>S41+S38</f>
        <v>0</v>
      </c>
      <c r="T42" s="158"/>
      <c r="U42" s="52">
        <f>SUM(G42:S42)</f>
        <v>0</v>
      </c>
      <c r="V42" s="189"/>
      <c r="W42" s="304"/>
      <c r="X42" s="191"/>
      <c r="Y42" s="247"/>
      <c r="AB42" s="328"/>
      <c r="AE42" s="243">
        <v>65000</v>
      </c>
      <c r="AF42" s="243">
        <v>0.36</v>
      </c>
      <c r="AG42" s="243">
        <v>65000</v>
      </c>
      <c r="AH42" s="243">
        <v>0.36</v>
      </c>
      <c r="AI42" s="243">
        <v>65000</v>
      </c>
      <c r="AJ42" s="243">
        <v>0.36</v>
      </c>
      <c r="AP42" s="305"/>
      <c r="AQ42" s="304"/>
      <c r="AR42" s="191"/>
      <c r="AS42" s="247"/>
    </row>
    <row r="43" spans="1:64" s="323" customFormat="1" ht="13.5" thickTop="1" x14ac:dyDescent="0.2">
      <c r="C43" s="240"/>
      <c r="D43" s="252"/>
      <c r="E43" s="241"/>
      <c r="F43" s="269"/>
      <c r="G43" s="267"/>
      <c r="H43" s="150"/>
      <c r="I43" s="269"/>
      <c r="J43" s="267"/>
      <c r="K43" s="150"/>
      <c r="L43" s="269"/>
      <c r="M43" s="267"/>
      <c r="N43" s="150"/>
      <c r="O43" s="269"/>
      <c r="P43" s="267"/>
      <c r="Q43" s="150"/>
      <c r="R43" s="269"/>
      <c r="S43" s="267"/>
      <c r="T43" s="150"/>
      <c r="U43" s="240"/>
      <c r="V43" s="189"/>
      <c r="W43" s="304"/>
      <c r="X43" s="191"/>
      <c r="Y43" s="247"/>
      <c r="AB43" s="328"/>
      <c r="AE43" s="50">
        <v>70000</v>
      </c>
      <c r="AF43" s="51" t="b">
        <f>IF(C36&gt;70000,((C36*0.235)+8440)/C36)</f>
        <v>0</v>
      </c>
      <c r="AG43" s="50">
        <v>70000</v>
      </c>
      <c r="AH43" s="51" t="b">
        <f>IF(C44&gt;70000,((C44*0.235)+8440)/C44)</f>
        <v>0</v>
      </c>
      <c r="AI43" s="50">
        <v>70000</v>
      </c>
      <c r="AJ43" s="51" t="b">
        <f>IF(C52&gt;70000,((C52*0.235)+8440)/C52)</f>
        <v>0</v>
      </c>
      <c r="AP43" s="305"/>
      <c r="AQ43" s="304"/>
      <c r="AR43" s="191"/>
      <c r="AS43" s="247"/>
    </row>
    <row r="44" spans="1:64" s="190" customFormat="1" x14ac:dyDescent="0.2">
      <c r="A44" s="323" t="s">
        <v>102</v>
      </c>
      <c r="B44" s="239"/>
      <c r="C44" s="256">
        <v>0</v>
      </c>
      <c r="D44" s="251">
        <v>0</v>
      </c>
      <c r="E44" s="39" t="s">
        <v>40</v>
      </c>
      <c r="F44" s="138">
        <v>0</v>
      </c>
      <c r="G44" s="245">
        <f>F44*C44</f>
        <v>0</v>
      </c>
      <c r="H44" s="329"/>
      <c r="I44" s="138">
        <v>0</v>
      </c>
      <c r="J44" s="245">
        <f>(C44*I44)*(1+D44)</f>
        <v>0</v>
      </c>
      <c r="K44" s="329"/>
      <c r="L44" s="138">
        <v>0</v>
      </c>
      <c r="M44" s="245">
        <f>($C$44*L44)*(1+($D$44*2))</f>
        <v>0</v>
      </c>
      <c r="N44" s="329"/>
      <c r="O44" s="138">
        <v>0</v>
      </c>
      <c r="P44" s="245">
        <f>(O44*$C$44)*(1+$D$44*3)</f>
        <v>0</v>
      </c>
      <c r="Q44" s="329"/>
      <c r="R44" s="138">
        <v>0</v>
      </c>
      <c r="S44" s="245">
        <f>(R44*$C$44)*(1+$D$44*4)</f>
        <v>0</v>
      </c>
      <c r="T44" s="329"/>
      <c r="U44" s="245">
        <f>SUM(G44+J44+M44+P44+S44)</f>
        <v>0</v>
      </c>
      <c r="V44" s="189"/>
      <c r="W44" s="304"/>
      <c r="X44" s="191"/>
      <c r="Y44" s="247"/>
      <c r="Z44" s="323"/>
      <c r="AA44" s="323"/>
      <c r="AB44" s="323"/>
      <c r="AC44" s="323"/>
      <c r="AD44" s="323"/>
      <c r="AE44" s="323"/>
      <c r="AF44" s="323"/>
      <c r="AG44" s="323"/>
      <c r="AH44" s="323"/>
      <c r="AI44" s="323"/>
      <c r="AJ44" s="323"/>
      <c r="AK44" s="323"/>
      <c r="AL44" s="323"/>
      <c r="AM44" s="323"/>
      <c r="AN44" s="323"/>
      <c r="AO44" s="323"/>
      <c r="AP44" s="305"/>
      <c r="AQ44" s="304"/>
      <c r="AR44" s="191"/>
      <c r="AS44" s="247"/>
      <c r="AT44" s="323"/>
      <c r="AU44" s="323"/>
      <c r="AV44" s="323"/>
      <c r="AW44" s="323"/>
      <c r="AX44" s="323"/>
      <c r="AY44" s="323"/>
      <c r="AZ44" s="323"/>
      <c r="BA44" s="323"/>
      <c r="BB44" s="323"/>
      <c r="BC44" s="323"/>
      <c r="BD44" s="323"/>
      <c r="BE44" s="323"/>
      <c r="BF44" s="323"/>
      <c r="BG44" s="323"/>
      <c r="BH44" s="323"/>
      <c r="BI44" s="323"/>
      <c r="BJ44" s="323"/>
      <c r="BK44" s="323"/>
      <c r="BL44" s="323"/>
    </row>
    <row r="45" spans="1:64" s="190" customFormat="1" x14ac:dyDescent="0.2">
      <c r="A45" s="323" t="s">
        <v>96</v>
      </c>
      <c r="B45" s="323"/>
      <c r="C45" s="240" t="str">
        <f>IF(E44="Academic (9 month)",C44*(13/39),"0")</f>
        <v>0</v>
      </c>
      <c r="D45" s="252"/>
      <c r="E45" s="241"/>
      <c r="F45" s="138">
        <v>0</v>
      </c>
      <c r="G45" s="245">
        <f>F45*C45</f>
        <v>0</v>
      </c>
      <c r="H45" s="329"/>
      <c r="I45" s="138">
        <v>0</v>
      </c>
      <c r="J45" s="245">
        <f>(C45*I45)*(1+D44)</f>
        <v>0</v>
      </c>
      <c r="K45" s="329"/>
      <c r="L45" s="138">
        <v>0</v>
      </c>
      <c r="M45" s="245">
        <f>(L45*$C$45)*(1+$D$44*2)</f>
        <v>0</v>
      </c>
      <c r="N45" s="329"/>
      <c r="O45" s="138">
        <v>0</v>
      </c>
      <c r="P45" s="245">
        <f>(O45*$C$45)*(1+$D$44*3)</f>
        <v>0</v>
      </c>
      <c r="Q45" s="329"/>
      <c r="R45" s="138">
        <v>0</v>
      </c>
      <c r="S45" s="245">
        <f>(R45*$C$45)*(1+$D$44*4)</f>
        <v>0</v>
      </c>
      <c r="T45" s="329"/>
      <c r="U45" s="245">
        <f>SUM(G45+J45+M45+P45+S45)</f>
        <v>0</v>
      </c>
      <c r="V45" s="189"/>
      <c r="W45" s="304"/>
      <c r="X45" s="191"/>
      <c r="Y45" s="247"/>
      <c r="Z45" s="323"/>
      <c r="AA45" s="323"/>
      <c r="AB45" s="323"/>
      <c r="AC45" s="323"/>
      <c r="AD45" s="323"/>
      <c r="AE45" s="328" t="s">
        <v>51</v>
      </c>
      <c r="AF45" s="328"/>
      <c r="AG45" s="328" t="s">
        <v>52</v>
      </c>
      <c r="AH45" s="328"/>
      <c r="AI45" s="323" t="s">
        <v>175</v>
      </c>
      <c r="AJ45" s="328"/>
      <c r="AK45" s="323" t="s">
        <v>176</v>
      </c>
      <c r="AL45" s="328"/>
      <c r="AM45" s="323"/>
      <c r="AN45" s="323"/>
      <c r="AO45" s="323"/>
      <c r="AP45" s="305"/>
      <c r="AQ45" s="304"/>
      <c r="AR45" s="191"/>
      <c r="AS45" s="247"/>
      <c r="AT45" s="323"/>
      <c r="AU45" s="323"/>
      <c r="AV45" s="323"/>
      <c r="AW45" s="323"/>
      <c r="AX45" s="323"/>
      <c r="AY45" s="323"/>
      <c r="AZ45" s="323"/>
      <c r="BA45" s="323"/>
      <c r="BB45" s="323"/>
      <c r="BC45" s="323"/>
      <c r="BD45" s="323"/>
      <c r="BE45" s="323"/>
      <c r="BF45" s="323"/>
      <c r="BG45" s="323"/>
      <c r="BH45" s="323"/>
      <c r="BI45" s="323"/>
      <c r="BJ45" s="323"/>
      <c r="BK45" s="323"/>
      <c r="BL45" s="323"/>
    </row>
    <row r="46" spans="1:64" s="190" customFormat="1" ht="13.5" thickBot="1" x14ac:dyDescent="0.25">
      <c r="A46" s="325" t="s">
        <v>104</v>
      </c>
      <c r="B46" s="323"/>
      <c r="C46" s="240"/>
      <c r="D46" s="252"/>
      <c r="E46" s="241"/>
      <c r="F46" s="139">
        <f>IF($E$44="Academic (9 month)",(G44+G45)/(C44+$C$45),F44)</f>
        <v>0</v>
      </c>
      <c r="G46" s="43">
        <f>SUM(G44:G45)</f>
        <v>0</v>
      </c>
      <c r="H46" s="148"/>
      <c r="I46" s="139">
        <f>IF(E44="Academic (9 month)",(J44+J45)/((C44+C45)*(1+D44)),I44)</f>
        <v>0</v>
      </c>
      <c r="J46" s="43">
        <f>SUM(J44:J45)</f>
        <v>0</v>
      </c>
      <c r="K46" s="148"/>
      <c r="L46" s="139">
        <f>IF($E$44="Academic (9 month)",(M44+M45)/(($C$44+$C$45)*(1+($D$44*2))),L44)</f>
        <v>0</v>
      </c>
      <c r="M46" s="43">
        <f>SUM(M44:M45)</f>
        <v>0</v>
      </c>
      <c r="N46" s="148"/>
      <c r="O46" s="139">
        <f>IF($E$44="Academic (9 month)",(P44+P45)/(($C$44+$C$45)*(1+($D$44*3))),O44)</f>
        <v>0</v>
      </c>
      <c r="P46" s="43">
        <f>SUM(P44:P45)</f>
        <v>0</v>
      </c>
      <c r="Q46" s="148"/>
      <c r="R46" s="139">
        <f>IF($E$44="Academic (9 month)",(S44+S45)/(($C$44+$C$45)*(1+($D$44*4))),R44)</f>
        <v>0</v>
      </c>
      <c r="S46" s="43">
        <f>SUM(S44:S45)</f>
        <v>0</v>
      </c>
      <c r="T46" s="148"/>
      <c r="U46" s="43">
        <f>G46+J46+M46+P46+S46</f>
        <v>0</v>
      </c>
      <c r="V46" s="189"/>
      <c r="W46" s="304"/>
      <c r="X46" s="191"/>
      <c r="Y46" s="247"/>
      <c r="Z46" s="323"/>
      <c r="AA46" s="323"/>
      <c r="AB46" s="323"/>
      <c r="AC46" s="323"/>
      <c r="AD46" s="323"/>
      <c r="AE46" s="243">
        <v>0</v>
      </c>
      <c r="AF46" s="243">
        <v>0.66</v>
      </c>
      <c r="AG46" s="243">
        <v>0</v>
      </c>
      <c r="AH46" s="243">
        <v>0.66</v>
      </c>
      <c r="AI46" s="243">
        <v>0</v>
      </c>
      <c r="AJ46" s="243">
        <v>0.66</v>
      </c>
      <c r="AK46" s="243">
        <v>0</v>
      </c>
      <c r="AL46" s="243">
        <v>0.66</v>
      </c>
      <c r="AM46" s="323"/>
      <c r="AN46" s="323"/>
      <c r="AO46" s="323"/>
      <c r="AP46" s="305"/>
      <c r="AQ46" s="304"/>
      <c r="AR46" s="191"/>
      <c r="AS46" s="247"/>
      <c r="AT46" s="323"/>
      <c r="AU46" s="323"/>
      <c r="AV46" s="323"/>
      <c r="AW46" s="323"/>
      <c r="AX46" s="323"/>
      <c r="AY46" s="323"/>
      <c r="AZ46" s="323"/>
      <c r="BA46" s="323"/>
      <c r="BB46" s="323"/>
      <c r="BC46" s="323"/>
      <c r="BD46" s="323"/>
      <c r="BE46" s="323"/>
      <c r="BF46" s="323"/>
      <c r="BG46" s="323"/>
      <c r="BH46" s="323"/>
      <c r="BI46" s="323"/>
      <c r="BJ46" s="323"/>
      <c r="BK46" s="323"/>
      <c r="BL46" s="323"/>
    </row>
    <row r="47" spans="1:64" s="190" customFormat="1" ht="14.25" thickTop="1" thickBot="1" x14ac:dyDescent="0.25">
      <c r="A47" s="323" t="s">
        <v>105</v>
      </c>
      <c r="B47" s="323">
        <f>B44</f>
        <v>0</v>
      </c>
      <c r="C47" s="240"/>
      <c r="D47" s="252"/>
      <c r="E47" s="47" t="s">
        <v>74</v>
      </c>
      <c r="F47" s="237" t="str">
        <f>IF(C44=0,"0%",((C44*0.235)+8700)/C44)</f>
        <v>0%</v>
      </c>
      <c r="G47" s="245">
        <f>$F$47*G44</f>
        <v>0</v>
      </c>
      <c r="H47" s="329"/>
      <c r="I47" s="269"/>
      <c r="J47" s="245">
        <f>$F$47*J44</f>
        <v>0</v>
      </c>
      <c r="K47" s="329"/>
      <c r="L47" s="269"/>
      <c r="M47" s="245">
        <f>$F$47*M44</f>
        <v>0</v>
      </c>
      <c r="N47" s="329"/>
      <c r="O47" s="269"/>
      <c r="P47" s="245">
        <f>$F$47*P44</f>
        <v>0</v>
      </c>
      <c r="Q47" s="329"/>
      <c r="R47" s="269"/>
      <c r="S47" s="245">
        <f>$F$47*S44</f>
        <v>0</v>
      </c>
      <c r="T47" s="329"/>
      <c r="U47" s="240"/>
      <c r="V47" s="189"/>
      <c r="W47" s="304"/>
      <c r="X47" s="191"/>
      <c r="Y47" s="247"/>
      <c r="Z47" s="323"/>
      <c r="AA47" s="323"/>
      <c r="AB47" s="323"/>
      <c r="AC47" s="323"/>
      <c r="AD47" s="323"/>
      <c r="AE47" s="243">
        <v>20000</v>
      </c>
      <c r="AF47" s="243">
        <v>0.66</v>
      </c>
      <c r="AG47" s="243">
        <v>20000</v>
      </c>
      <c r="AH47" s="243">
        <v>0.66</v>
      </c>
      <c r="AI47" s="243">
        <v>20000</v>
      </c>
      <c r="AJ47" s="243">
        <v>0.66</v>
      </c>
      <c r="AK47" s="243">
        <v>20000</v>
      </c>
      <c r="AL47" s="243">
        <v>0.66</v>
      </c>
      <c r="AM47" s="323"/>
      <c r="AN47" s="323"/>
      <c r="AO47" s="323"/>
      <c r="AP47" s="305"/>
      <c r="AQ47" s="304"/>
      <c r="AR47" s="191"/>
      <c r="AS47" s="247"/>
      <c r="AT47" s="323"/>
      <c r="AU47" s="323"/>
      <c r="AV47" s="323"/>
      <c r="AW47" s="323"/>
      <c r="AX47" s="323"/>
      <c r="AY47" s="323"/>
      <c r="AZ47" s="323"/>
      <c r="BA47" s="323"/>
      <c r="BB47" s="323"/>
      <c r="BC47" s="323"/>
      <c r="BD47" s="323"/>
      <c r="BE47" s="323"/>
      <c r="BF47" s="323"/>
      <c r="BG47" s="323"/>
      <c r="BH47" s="323"/>
      <c r="BI47" s="323"/>
      <c r="BJ47" s="323"/>
      <c r="BK47" s="323"/>
      <c r="BL47" s="323"/>
    </row>
    <row r="48" spans="1:64" s="190" customFormat="1" ht="13.5" thickTop="1" x14ac:dyDescent="0.2">
      <c r="A48" s="323" t="s">
        <v>106</v>
      </c>
      <c r="B48" s="323"/>
      <c r="C48" s="240"/>
      <c r="D48" s="252"/>
      <c r="E48" s="47" t="s">
        <v>160</v>
      </c>
      <c r="F48" s="141" t="str">
        <f>IF(E44="Academic (9 month)",0.235,"0%")</f>
        <v>0%</v>
      </c>
      <c r="G48" s="245">
        <f>$F$48*G45</f>
        <v>0</v>
      </c>
      <c r="H48" s="329"/>
      <c r="I48" s="269"/>
      <c r="J48" s="245">
        <f>$F$48*J45</f>
        <v>0</v>
      </c>
      <c r="K48" s="329"/>
      <c r="L48" s="269"/>
      <c r="M48" s="245">
        <f>$F$48*M45</f>
        <v>0</v>
      </c>
      <c r="N48" s="329"/>
      <c r="O48" s="269"/>
      <c r="P48" s="245">
        <f>$F$48*P45</f>
        <v>0</v>
      </c>
      <c r="Q48" s="329"/>
      <c r="R48" s="269"/>
      <c r="S48" s="245">
        <f>$F$48*S45</f>
        <v>0</v>
      </c>
      <c r="T48" s="329"/>
      <c r="U48" s="240"/>
      <c r="V48" s="189"/>
      <c r="W48" s="304"/>
      <c r="X48" s="191"/>
      <c r="Y48" s="247"/>
      <c r="Z48" s="323"/>
      <c r="AA48" s="323"/>
      <c r="AB48" s="323"/>
      <c r="AC48" s="323"/>
      <c r="AD48" s="323"/>
      <c r="AE48" s="243">
        <v>25000</v>
      </c>
      <c r="AF48" s="243">
        <v>0.56999999999999995</v>
      </c>
      <c r="AG48" s="243">
        <v>25000</v>
      </c>
      <c r="AH48" s="243">
        <v>0.56999999999999995</v>
      </c>
      <c r="AI48" s="243">
        <v>25000</v>
      </c>
      <c r="AJ48" s="243">
        <v>0.56999999999999995</v>
      </c>
      <c r="AK48" s="243">
        <v>25000</v>
      </c>
      <c r="AL48" s="243">
        <v>0.56999999999999995</v>
      </c>
      <c r="AM48" s="323"/>
      <c r="AN48" s="323"/>
      <c r="AO48" s="323"/>
      <c r="AP48" s="305"/>
      <c r="AQ48" s="304"/>
      <c r="AR48" s="191"/>
      <c r="AS48" s="247"/>
      <c r="AT48" s="323"/>
      <c r="AU48" s="323"/>
      <c r="AV48" s="323"/>
      <c r="AW48" s="323"/>
      <c r="AX48" s="323"/>
      <c r="AY48" s="323"/>
      <c r="AZ48" s="323"/>
      <c r="BA48" s="323"/>
      <c r="BB48" s="323"/>
      <c r="BC48" s="323"/>
      <c r="BD48" s="323"/>
      <c r="BE48" s="323"/>
      <c r="BF48" s="323"/>
      <c r="BG48" s="323"/>
      <c r="BH48" s="323"/>
      <c r="BI48" s="323"/>
      <c r="BJ48" s="323"/>
      <c r="BK48" s="323"/>
      <c r="BL48" s="323"/>
    </row>
    <row r="49" spans="1:64" s="190" customFormat="1" x14ac:dyDescent="0.2">
      <c r="A49" s="325" t="s">
        <v>107</v>
      </c>
      <c r="B49" s="323"/>
      <c r="C49" s="240"/>
      <c r="D49" s="252"/>
      <c r="E49" s="241"/>
      <c r="F49" s="269"/>
      <c r="G49" s="58">
        <f>SUM(G47:G48)</f>
        <v>0</v>
      </c>
      <c r="H49" s="151"/>
      <c r="I49" s="269"/>
      <c r="J49" s="58">
        <f>SUM(J47:J48)</f>
        <v>0</v>
      </c>
      <c r="K49" s="151"/>
      <c r="L49" s="269"/>
      <c r="M49" s="58">
        <f>SUM(M47:M48)</f>
        <v>0</v>
      </c>
      <c r="N49" s="151"/>
      <c r="O49" s="269"/>
      <c r="P49" s="58">
        <f>SUM(P47:P48)</f>
        <v>0</v>
      </c>
      <c r="Q49" s="151"/>
      <c r="R49" s="269"/>
      <c r="S49" s="58">
        <f>SUM(S47:S48)</f>
        <v>0</v>
      </c>
      <c r="T49" s="151"/>
      <c r="U49" s="240"/>
      <c r="V49" s="189"/>
      <c r="W49" s="304"/>
      <c r="X49" s="191"/>
      <c r="Y49" s="247"/>
      <c r="Z49" s="323"/>
      <c r="AA49" s="323"/>
      <c r="AB49" s="323"/>
      <c r="AC49" s="323"/>
      <c r="AD49" s="323"/>
      <c r="AE49" s="243">
        <v>30000</v>
      </c>
      <c r="AF49" s="243">
        <v>0.52</v>
      </c>
      <c r="AG49" s="243">
        <v>30000</v>
      </c>
      <c r="AH49" s="243">
        <v>0.52</v>
      </c>
      <c r="AI49" s="243">
        <v>30000</v>
      </c>
      <c r="AJ49" s="243">
        <v>0.52</v>
      </c>
      <c r="AK49" s="243">
        <v>30000</v>
      </c>
      <c r="AL49" s="243">
        <v>0.52</v>
      </c>
      <c r="AM49" s="323"/>
      <c r="AN49" s="323"/>
      <c r="AO49" s="323"/>
      <c r="AP49" s="305"/>
      <c r="AQ49" s="304"/>
      <c r="AR49" s="191"/>
      <c r="AS49" s="247"/>
      <c r="AT49" s="323"/>
      <c r="AU49" s="323"/>
      <c r="AV49" s="323"/>
      <c r="AW49" s="323"/>
      <c r="AX49" s="323"/>
      <c r="AY49" s="323"/>
      <c r="AZ49" s="323"/>
      <c r="BA49" s="323"/>
      <c r="BB49" s="323"/>
      <c r="BC49" s="323"/>
      <c r="BD49" s="323"/>
      <c r="BE49" s="323"/>
      <c r="BF49" s="323"/>
      <c r="BG49" s="323"/>
      <c r="BH49" s="323"/>
      <c r="BI49" s="323"/>
      <c r="BJ49" s="323"/>
      <c r="BK49" s="323"/>
      <c r="BL49" s="323"/>
    </row>
    <row r="50" spans="1:64" s="324" customFormat="1" ht="13.5" thickBot="1" x14ac:dyDescent="0.25">
      <c r="A50" s="325" t="s">
        <v>103</v>
      </c>
      <c r="C50" s="325"/>
      <c r="D50" s="336"/>
      <c r="E50" s="325"/>
      <c r="F50" s="255"/>
      <c r="G50" s="246">
        <f>G49+G46</f>
        <v>0</v>
      </c>
      <c r="H50" s="147"/>
      <c r="I50" s="255"/>
      <c r="J50" s="246">
        <f>J49+J46</f>
        <v>0</v>
      </c>
      <c r="K50" s="147"/>
      <c r="L50" s="142"/>
      <c r="M50" s="246">
        <f>M49+M46</f>
        <v>0</v>
      </c>
      <c r="N50" s="147"/>
      <c r="O50" s="255"/>
      <c r="P50" s="246">
        <f>P49+P46</f>
        <v>0</v>
      </c>
      <c r="Q50" s="147"/>
      <c r="R50" s="255"/>
      <c r="S50" s="246">
        <f>S49+S46</f>
        <v>0</v>
      </c>
      <c r="T50" s="148"/>
      <c r="U50" s="40">
        <f>SUM(G50:S50)</f>
        <v>0</v>
      </c>
      <c r="V50" s="171"/>
      <c r="W50" s="46"/>
      <c r="X50" s="45"/>
      <c r="Y50" s="247"/>
      <c r="Z50" s="325"/>
      <c r="AA50" s="325"/>
      <c r="AB50" s="325"/>
      <c r="AC50" s="325"/>
      <c r="AD50" s="325"/>
      <c r="AE50" s="243">
        <v>35000</v>
      </c>
      <c r="AF50" s="243">
        <v>0.48</v>
      </c>
      <c r="AG50" s="243">
        <v>35000</v>
      </c>
      <c r="AH50" s="243">
        <v>0.48</v>
      </c>
      <c r="AI50" s="243">
        <v>35000</v>
      </c>
      <c r="AJ50" s="243">
        <v>0.48</v>
      </c>
      <c r="AK50" s="243">
        <v>35000</v>
      </c>
      <c r="AL50" s="243">
        <v>0.48</v>
      </c>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row>
    <row r="51" spans="1:64" s="323" customFormat="1" ht="13.5" thickTop="1" x14ac:dyDescent="0.2">
      <c r="A51" s="325"/>
      <c r="D51" s="198"/>
      <c r="F51" s="199"/>
      <c r="G51" s="267"/>
      <c r="H51" s="150"/>
      <c r="I51" s="199"/>
      <c r="J51" s="267"/>
      <c r="K51" s="150"/>
      <c r="L51" s="199"/>
      <c r="M51" s="267"/>
      <c r="N51" s="150"/>
      <c r="O51" s="199"/>
      <c r="P51" s="267"/>
      <c r="Q51" s="150"/>
      <c r="R51" s="199"/>
      <c r="S51" s="267"/>
      <c r="T51" s="150"/>
      <c r="U51" s="240"/>
      <c r="V51" s="207"/>
      <c r="W51" s="306"/>
      <c r="X51" s="306"/>
      <c r="Y51" s="194"/>
      <c r="AB51" s="328"/>
      <c r="AE51" s="243">
        <v>40000</v>
      </c>
      <c r="AF51" s="243">
        <v>0.45</v>
      </c>
      <c r="AG51" s="243">
        <v>40000</v>
      </c>
      <c r="AH51" s="243">
        <v>0.45</v>
      </c>
      <c r="AI51" s="243">
        <v>40000</v>
      </c>
      <c r="AJ51" s="243">
        <v>0.45</v>
      </c>
      <c r="AK51" s="243">
        <v>40000</v>
      </c>
      <c r="AL51" s="243">
        <v>0.45</v>
      </c>
    </row>
    <row r="52" spans="1:64" x14ac:dyDescent="0.2">
      <c r="A52" s="328" t="s">
        <v>109</v>
      </c>
      <c r="B52" s="239"/>
      <c r="C52" s="256">
        <v>0</v>
      </c>
      <c r="D52" s="251">
        <v>0</v>
      </c>
      <c r="E52" s="39" t="s">
        <v>40</v>
      </c>
      <c r="F52" s="138">
        <v>0</v>
      </c>
      <c r="G52" s="245">
        <f>F52*C52</f>
        <v>0</v>
      </c>
      <c r="H52" s="329"/>
      <c r="I52" s="138">
        <v>0</v>
      </c>
      <c r="J52" s="245">
        <f>(C52*I52)*(1+D52)</f>
        <v>0</v>
      </c>
      <c r="K52" s="329"/>
      <c r="L52" s="138">
        <v>0</v>
      </c>
      <c r="M52" s="245">
        <f>(L52*$C$52)*(1+$D$52*2)</f>
        <v>0</v>
      </c>
      <c r="N52" s="329"/>
      <c r="O52" s="138">
        <v>0</v>
      </c>
      <c r="P52" s="245">
        <f>(C52*O52)*(1+D52*3)</f>
        <v>0</v>
      </c>
      <c r="Q52" s="329"/>
      <c r="R52" s="138">
        <v>0</v>
      </c>
      <c r="S52" s="245">
        <f>(R52*$C$52)*(1+$D$52*4)</f>
        <v>0</v>
      </c>
      <c r="T52" s="329"/>
      <c r="U52" s="245">
        <f>SUM(G52+J52+M52+P52+S52)</f>
        <v>0</v>
      </c>
      <c r="V52" s="189"/>
      <c r="W52" s="304"/>
      <c r="X52" s="304"/>
      <c r="Y52" s="194"/>
      <c r="Z52" s="323"/>
      <c r="AA52" s="323"/>
      <c r="AB52" s="328"/>
      <c r="AC52" s="323"/>
      <c r="AD52" s="323"/>
      <c r="AE52" s="243">
        <v>45000</v>
      </c>
      <c r="AF52" s="243">
        <v>0.42</v>
      </c>
      <c r="AG52" s="243">
        <v>45000</v>
      </c>
      <c r="AH52" s="243">
        <v>0.42</v>
      </c>
      <c r="AI52" s="243">
        <v>45000</v>
      </c>
      <c r="AJ52" s="243">
        <v>0.42</v>
      </c>
      <c r="AK52" s="243">
        <v>45000</v>
      </c>
      <c r="AL52" s="243">
        <v>0.42</v>
      </c>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row>
    <row r="53" spans="1:64" x14ac:dyDescent="0.2">
      <c r="A53" s="328" t="s">
        <v>96</v>
      </c>
      <c r="B53" s="323"/>
      <c r="C53" s="240" t="str">
        <f>IF(E52="Academic (9 month)",C52*(13/39),"0")</f>
        <v>0</v>
      </c>
      <c r="D53" s="252"/>
      <c r="E53" s="241"/>
      <c r="F53" s="138">
        <v>0</v>
      </c>
      <c r="G53" s="245">
        <f>F53*$C$53</f>
        <v>0</v>
      </c>
      <c r="H53" s="329"/>
      <c r="I53" s="138">
        <v>0</v>
      </c>
      <c r="J53" s="245">
        <f>(C53*I53)*(1+D52)</f>
        <v>0</v>
      </c>
      <c r="K53" s="329"/>
      <c r="L53" s="138">
        <v>0</v>
      </c>
      <c r="M53" s="245">
        <f>(L53*$C$53)*(1+$D$52*2)</f>
        <v>0</v>
      </c>
      <c r="N53" s="329"/>
      <c r="O53" s="138">
        <v>0</v>
      </c>
      <c r="P53" s="245">
        <f>(C53*O53)*(1+D52*3)</f>
        <v>0</v>
      </c>
      <c r="Q53" s="329"/>
      <c r="R53" s="138">
        <v>0</v>
      </c>
      <c r="S53" s="245">
        <f>(R53*$C$53)*(1+$D$52*4)</f>
        <v>0</v>
      </c>
      <c r="T53" s="329"/>
      <c r="U53" s="245">
        <f>SUM(G53+J53+M53+P53+S53)</f>
        <v>0</v>
      </c>
      <c r="V53" s="189"/>
      <c r="W53" s="304"/>
      <c r="X53" s="304"/>
      <c r="Y53" s="194"/>
      <c r="Z53" s="323"/>
      <c r="AA53" s="323"/>
      <c r="AB53" s="328"/>
      <c r="AC53" s="323"/>
      <c r="AD53" s="323"/>
      <c r="AE53" s="243">
        <v>50000</v>
      </c>
      <c r="AF53" s="243">
        <v>0.41</v>
      </c>
      <c r="AG53" s="243">
        <v>50000</v>
      </c>
      <c r="AH53" s="243">
        <v>0.41</v>
      </c>
      <c r="AI53" s="243">
        <v>50000</v>
      </c>
      <c r="AJ53" s="243">
        <v>0.41</v>
      </c>
      <c r="AK53" s="243">
        <v>50000</v>
      </c>
      <c r="AL53" s="243">
        <v>0.41</v>
      </c>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row>
    <row r="54" spans="1:64" ht="12.75" customHeight="1" thickBot="1" x14ac:dyDescent="0.25">
      <c r="A54" s="325" t="s">
        <v>110</v>
      </c>
      <c r="B54" s="323"/>
      <c r="C54" s="240"/>
      <c r="D54" s="252"/>
      <c r="E54" s="241"/>
      <c r="F54" s="139">
        <f>IF(E52="Academic (9 month)",(G52+G53)/(C52+C53),F52)</f>
        <v>0</v>
      </c>
      <c r="G54" s="43">
        <f>SUM(G52:G53)</f>
        <v>0</v>
      </c>
      <c r="H54" s="148"/>
      <c r="I54" s="139">
        <f>IF(E52="Academic (9 month)",(J52+J53)/((C52+C53)*(1+D52)),I52)</f>
        <v>0</v>
      </c>
      <c r="J54" s="43">
        <f>SUM(J52:J53)</f>
        <v>0</v>
      </c>
      <c r="K54" s="148"/>
      <c r="L54" s="139">
        <f>IF($E$52="Academic (9 month)",(M52+M53)/(($C$52+$C$53)*(1+($D$52*2))),L52)</f>
        <v>0</v>
      </c>
      <c r="M54" s="43">
        <f>SUM(M52:M53)</f>
        <v>0</v>
      </c>
      <c r="N54" s="148"/>
      <c r="O54" s="139">
        <f>IF($E$52="Academic (9 month)",(P52+P53)/(($C$52+$C$53)*(1+($D$52*3))),O52)</f>
        <v>0</v>
      </c>
      <c r="P54" s="43">
        <f>SUM(P52:P53)</f>
        <v>0</v>
      </c>
      <c r="Q54" s="148"/>
      <c r="R54" s="139">
        <f>IF($E$52="Academic (9 month)",(S52+S53)/(($C$52+$C$53)*(1+($D$52*4))),R52)</f>
        <v>0</v>
      </c>
      <c r="S54" s="43">
        <f>SUM(S52:S53)</f>
        <v>0</v>
      </c>
      <c r="T54" s="148"/>
      <c r="U54" s="43">
        <f>G54+J54+M54+P54+S54</f>
        <v>0</v>
      </c>
      <c r="V54" s="189"/>
      <c r="W54" s="45"/>
      <c r="X54" s="45"/>
      <c r="Y54" s="194"/>
      <c r="Z54" s="323"/>
      <c r="AA54" s="323"/>
      <c r="AB54" s="328"/>
      <c r="AC54" s="323"/>
      <c r="AD54" s="323"/>
      <c r="AE54" s="242">
        <v>55000</v>
      </c>
      <c r="AF54" s="243">
        <v>0.39</v>
      </c>
      <c r="AG54" s="242">
        <v>55000</v>
      </c>
      <c r="AH54" s="243">
        <v>0.39</v>
      </c>
      <c r="AI54" s="242">
        <v>55000</v>
      </c>
      <c r="AJ54" s="243">
        <v>0.39</v>
      </c>
      <c r="AK54" s="242">
        <v>55000</v>
      </c>
      <c r="AL54" s="243">
        <v>0.39</v>
      </c>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row>
    <row r="55" spans="1:64" ht="12.75" customHeight="1" thickTop="1" thickBot="1" x14ac:dyDescent="0.25">
      <c r="A55" s="328" t="s">
        <v>111</v>
      </c>
      <c r="B55" s="323">
        <f>B52</f>
        <v>0</v>
      </c>
      <c r="C55" s="240"/>
      <c r="D55" s="252"/>
      <c r="E55" s="47" t="s">
        <v>74</v>
      </c>
      <c r="F55" s="237" t="str">
        <f>IF(C52=0,"0%",((C52*0.235)+8700)/C52)</f>
        <v>0%</v>
      </c>
      <c r="G55" s="245">
        <f>$F$55*G52</f>
        <v>0</v>
      </c>
      <c r="H55" s="329"/>
      <c r="I55" s="269"/>
      <c r="J55" s="245">
        <f>$F$55*J52</f>
        <v>0</v>
      </c>
      <c r="K55" s="329"/>
      <c r="L55" s="269"/>
      <c r="M55" s="245">
        <f>$F$55*M52</f>
        <v>0</v>
      </c>
      <c r="N55" s="329"/>
      <c r="O55" s="269"/>
      <c r="P55" s="245">
        <f>$F$55*P52</f>
        <v>0</v>
      </c>
      <c r="Q55" s="329"/>
      <c r="R55" s="269"/>
      <c r="S55" s="245">
        <f>$F$55*S52</f>
        <v>0</v>
      </c>
      <c r="T55" s="329"/>
      <c r="U55" s="240"/>
      <c r="V55" s="189"/>
      <c r="W55" s="45"/>
      <c r="X55" s="45"/>
      <c r="Y55" s="194"/>
      <c r="Z55" s="323"/>
      <c r="AA55" s="323"/>
      <c r="AB55" s="328"/>
      <c r="AC55" s="323"/>
      <c r="AD55" s="323"/>
      <c r="AE55" s="242">
        <v>60000</v>
      </c>
      <c r="AF55" s="243">
        <v>0.38</v>
      </c>
      <c r="AG55" s="242">
        <v>60000</v>
      </c>
      <c r="AH55" s="243">
        <v>0.38</v>
      </c>
      <c r="AI55" s="242">
        <v>60000</v>
      </c>
      <c r="AJ55" s="243">
        <v>0.38</v>
      </c>
      <c r="AK55" s="242">
        <v>60000</v>
      </c>
      <c r="AL55" s="243">
        <v>0.38</v>
      </c>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row>
    <row r="56" spans="1:64" ht="12.75" customHeight="1" thickTop="1" x14ac:dyDescent="0.2">
      <c r="A56" s="328" t="s">
        <v>112</v>
      </c>
      <c r="B56" s="323"/>
      <c r="C56" s="240"/>
      <c r="D56" s="252"/>
      <c r="E56" s="47" t="s">
        <v>160</v>
      </c>
      <c r="F56" s="141" t="str">
        <f>IF(E52="Academic (9 month)",0.235,"0%")</f>
        <v>0%</v>
      </c>
      <c r="G56" s="245">
        <f>F56*G53</f>
        <v>0</v>
      </c>
      <c r="H56" s="329"/>
      <c r="I56" s="269"/>
      <c r="J56" s="245">
        <f>$F$56*J53</f>
        <v>0</v>
      </c>
      <c r="K56" s="329"/>
      <c r="L56" s="269"/>
      <c r="M56" s="245">
        <f>$F$56*M53</f>
        <v>0</v>
      </c>
      <c r="N56" s="329"/>
      <c r="O56" s="269"/>
      <c r="P56" s="245">
        <f>$F$56*P53</f>
        <v>0</v>
      </c>
      <c r="Q56" s="329"/>
      <c r="R56" s="269"/>
      <c r="S56" s="245">
        <f>$F$56*S53</f>
        <v>0</v>
      </c>
      <c r="T56" s="329"/>
      <c r="U56" s="240"/>
      <c r="V56" s="189"/>
      <c r="W56" s="304"/>
      <c r="X56" s="306"/>
      <c r="Y56" s="194"/>
      <c r="Z56" s="323"/>
      <c r="AA56" s="323"/>
      <c r="AB56" s="328"/>
      <c r="AC56" s="323"/>
      <c r="AD56" s="323"/>
      <c r="AE56" s="242">
        <v>65000</v>
      </c>
      <c r="AF56" s="243">
        <v>0.36</v>
      </c>
      <c r="AG56" s="242">
        <v>65000</v>
      </c>
      <c r="AH56" s="243">
        <v>0.36</v>
      </c>
      <c r="AI56" s="242">
        <v>65000</v>
      </c>
      <c r="AJ56" s="243">
        <v>0.36</v>
      </c>
      <c r="AK56" s="242">
        <v>65000</v>
      </c>
      <c r="AL56" s="243">
        <v>0.36</v>
      </c>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row>
    <row r="57" spans="1:64" ht="12.75" customHeight="1" x14ac:dyDescent="0.2">
      <c r="A57" s="324" t="s">
        <v>195</v>
      </c>
      <c r="B57" s="323"/>
      <c r="C57" s="240"/>
      <c r="D57" s="252"/>
      <c r="E57" s="241"/>
      <c r="F57" s="269"/>
      <c r="G57" s="58">
        <f>SUM(G55:G56)</f>
        <v>0</v>
      </c>
      <c r="H57" s="151"/>
      <c r="I57" s="269"/>
      <c r="J57" s="58">
        <f>SUM(J55:J56)</f>
        <v>0</v>
      </c>
      <c r="K57" s="151"/>
      <c r="L57" s="269"/>
      <c r="M57" s="58">
        <f>SUM(M55:M56)</f>
        <v>0</v>
      </c>
      <c r="N57" s="151"/>
      <c r="O57" s="269"/>
      <c r="P57" s="58">
        <f>SUM(P55:P56)</f>
        <v>0</v>
      </c>
      <c r="Q57" s="151"/>
      <c r="R57" s="269"/>
      <c r="S57" s="58">
        <f>SUM(S55:S56)</f>
        <v>0</v>
      </c>
      <c r="T57" s="151"/>
      <c r="U57" s="240"/>
      <c r="V57" s="189"/>
      <c r="W57" s="304"/>
      <c r="X57" s="306"/>
      <c r="Y57" s="194"/>
      <c r="Z57" s="323"/>
      <c r="AA57" s="323"/>
      <c r="AB57" s="328"/>
      <c r="AC57" s="323"/>
      <c r="AD57" s="323"/>
      <c r="AE57" s="242">
        <v>70000</v>
      </c>
      <c r="AF57" s="244" t="b">
        <f>IF(C61&gt;70000,((C61*0.235)+8440)/C61)</f>
        <v>0</v>
      </c>
      <c r="AG57" s="242">
        <v>70000</v>
      </c>
      <c r="AH57" s="244" t="e">
        <f>IF(#REF!&gt;70000,((#REF!*0.235)+8440)/#REF!)</f>
        <v>#REF!</v>
      </c>
      <c r="AI57" s="242">
        <v>70000</v>
      </c>
      <c r="AJ57" s="244" t="b">
        <f>IF(V78&gt;70000,((V78*0.235)+8440)/V78)</f>
        <v>0</v>
      </c>
      <c r="AK57" s="242">
        <v>70000</v>
      </c>
      <c r="AL57" s="244" t="b">
        <f>IF(X78&gt;70000,((X78*0.235)+8440)/X78)</f>
        <v>0</v>
      </c>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row>
    <row r="58" spans="1:64" ht="13.5" thickBot="1" x14ac:dyDescent="0.25">
      <c r="A58" s="325" t="s">
        <v>113</v>
      </c>
      <c r="B58" s="324"/>
      <c r="C58" s="325"/>
      <c r="D58" s="336"/>
      <c r="E58" s="325"/>
      <c r="F58" s="255"/>
      <c r="G58" s="246">
        <f>G57+G54</f>
        <v>0</v>
      </c>
      <c r="H58" s="147"/>
      <c r="I58" s="255"/>
      <c r="J58" s="246">
        <f>J57+J54</f>
        <v>0</v>
      </c>
      <c r="K58" s="147"/>
      <c r="L58" s="142"/>
      <c r="M58" s="246">
        <f>M57+M54</f>
        <v>0</v>
      </c>
      <c r="N58" s="147"/>
      <c r="O58" s="255"/>
      <c r="P58" s="246">
        <f>P57+P54</f>
        <v>0</v>
      </c>
      <c r="Q58" s="147"/>
      <c r="R58" s="255"/>
      <c r="S58" s="246">
        <f>S57+S54</f>
        <v>0</v>
      </c>
      <c r="T58" s="148"/>
      <c r="U58" s="40">
        <f>SUM(G58:S58)</f>
        <v>0</v>
      </c>
      <c r="V58" s="299"/>
      <c r="W58" s="323"/>
      <c r="X58" s="323"/>
      <c r="Y58" s="337"/>
      <c r="Z58" s="323"/>
      <c r="AA58" s="323"/>
      <c r="AB58" s="328"/>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row>
    <row r="59" spans="1:64" s="155" customFormat="1" ht="6" customHeight="1" thickTop="1" x14ac:dyDescent="0.2">
      <c r="B59" s="270"/>
      <c r="C59" s="270"/>
      <c r="D59" s="299"/>
      <c r="E59" s="270"/>
      <c r="F59" s="152"/>
      <c r="G59" s="147"/>
      <c r="H59" s="147"/>
      <c r="I59" s="152"/>
      <c r="J59" s="147"/>
      <c r="K59" s="147"/>
      <c r="L59" s="156"/>
      <c r="M59" s="147"/>
      <c r="N59" s="147"/>
      <c r="O59" s="152"/>
      <c r="P59" s="147"/>
      <c r="Q59" s="147"/>
      <c r="R59" s="152"/>
      <c r="S59" s="147"/>
      <c r="T59" s="147"/>
      <c r="U59" s="147"/>
      <c r="V59" s="299"/>
      <c r="W59" s="323"/>
      <c r="X59" s="323"/>
      <c r="Y59" s="337"/>
      <c r="Z59" s="323"/>
      <c r="AA59" s="323"/>
      <c r="AB59" s="328"/>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row>
    <row r="60" spans="1:64" s="323" customFormat="1" x14ac:dyDescent="0.2">
      <c r="B60" s="341" t="s">
        <v>18</v>
      </c>
      <c r="C60" s="341" t="s">
        <v>202</v>
      </c>
      <c r="D60" s="341" t="s">
        <v>156</v>
      </c>
      <c r="E60" s="325"/>
      <c r="F60" s="341" t="s">
        <v>114</v>
      </c>
      <c r="G60" s="255" t="s">
        <v>115</v>
      </c>
      <c r="H60" s="327"/>
      <c r="I60" s="255" t="s">
        <v>116</v>
      </c>
      <c r="J60" s="255" t="s">
        <v>117</v>
      </c>
      <c r="K60" s="327"/>
      <c r="L60" s="255" t="s">
        <v>118</v>
      </c>
      <c r="M60" s="255" t="s">
        <v>119</v>
      </c>
      <c r="N60" s="152"/>
      <c r="O60" s="255" t="s">
        <v>120</v>
      </c>
      <c r="P60" s="255" t="s">
        <v>121</v>
      </c>
      <c r="Q60" s="152"/>
      <c r="R60" s="255" t="s">
        <v>122</v>
      </c>
      <c r="S60" s="255" t="s">
        <v>123</v>
      </c>
      <c r="T60" s="152"/>
      <c r="U60" s="255" t="s">
        <v>19</v>
      </c>
      <c r="V60" s="336"/>
      <c r="Y60" s="337"/>
      <c r="AB60" s="328"/>
    </row>
    <row r="61" spans="1:64" s="308" customFormat="1" x14ac:dyDescent="0.2">
      <c r="A61" s="323" t="s">
        <v>21</v>
      </c>
      <c r="B61" s="239"/>
      <c r="C61" s="256">
        <v>0</v>
      </c>
      <c r="D61" s="251">
        <v>0</v>
      </c>
      <c r="F61" s="251">
        <v>0</v>
      </c>
      <c r="G61" s="245">
        <f>F61*C61</f>
        <v>0</v>
      </c>
      <c r="H61" s="329"/>
      <c r="I61" s="251">
        <v>0</v>
      </c>
      <c r="J61" s="245">
        <f>(I61*$C$61)*(1+$D$61)</f>
        <v>0</v>
      </c>
      <c r="K61" s="329"/>
      <c r="L61" s="251">
        <v>0</v>
      </c>
      <c r="M61" s="245">
        <f>(L61*$C$61)*(1+$D$61*2)</f>
        <v>0</v>
      </c>
      <c r="N61" s="329"/>
      <c r="O61" s="251">
        <v>0</v>
      </c>
      <c r="P61" s="245">
        <f>(O61*$C$61)*(1+$D$61*3)</f>
        <v>0</v>
      </c>
      <c r="Q61" s="329"/>
      <c r="R61" s="251">
        <v>0</v>
      </c>
      <c r="S61" s="245">
        <f>(R61*$C$61)*(1+$D$61*4)</f>
        <v>0</v>
      </c>
      <c r="T61" s="329"/>
      <c r="U61" s="238">
        <f>S61+P61+M61+J61+G61</f>
        <v>0</v>
      </c>
      <c r="V61" s="360"/>
      <c r="W61" s="361"/>
      <c r="X61" s="328"/>
      <c r="Y61" s="328"/>
      <c r="Z61" s="328"/>
      <c r="AA61" s="328"/>
      <c r="AB61" s="328"/>
      <c r="AC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row>
    <row r="62" spans="1:64" x14ac:dyDescent="0.2">
      <c r="A62" s="259" t="s">
        <v>53</v>
      </c>
      <c r="B62" s="323"/>
      <c r="C62" s="253" t="str">
        <f>IF(C61=0,"0%",((C61*0.236)+7040)/C61)</f>
        <v>0%</v>
      </c>
      <c r="D62" s="253"/>
      <c r="F62" s="253"/>
      <c r="G62" s="249">
        <f>C62*G61</f>
        <v>0</v>
      </c>
      <c r="H62" s="329"/>
      <c r="I62" s="253"/>
      <c r="J62" s="245">
        <f>J61*C62</f>
        <v>0</v>
      </c>
      <c r="K62" s="329"/>
      <c r="L62" s="253"/>
      <c r="M62" s="245">
        <f>M61*$C$62</f>
        <v>0</v>
      </c>
      <c r="O62" s="253"/>
      <c r="P62" s="245">
        <f>P61*$C$62</f>
        <v>0</v>
      </c>
      <c r="R62" s="253"/>
      <c r="S62" s="245">
        <f>S61*$C$62</f>
        <v>0</v>
      </c>
      <c r="T62" s="329"/>
      <c r="U62" s="238">
        <f>S62+P62+M62+J62+G62</f>
        <v>0</v>
      </c>
      <c r="V62" s="362"/>
      <c r="W62" s="363"/>
      <c r="X62" s="323"/>
      <c r="Y62" s="323"/>
      <c r="Z62" s="323"/>
      <c r="AA62" s="323"/>
      <c r="AB62" s="328"/>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row>
    <row r="63" spans="1:64" s="323" customFormat="1" x14ac:dyDescent="0.2">
      <c r="A63" s="259"/>
      <c r="C63" s="53"/>
      <c r="D63" s="253"/>
      <c r="F63" s="253"/>
      <c r="G63" s="245"/>
      <c r="H63" s="329"/>
      <c r="I63" s="253"/>
      <c r="J63" s="245"/>
      <c r="K63" s="329"/>
      <c r="L63" s="253"/>
      <c r="M63" s="245"/>
      <c r="N63" s="329"/>
      <c r="O63" s="253"/>
      <c r="P63" s="245"/>
      <c r="Q63" s="329"/>
      <c r="R63" s="253"/>
      <c r="S63" s="245"/>
      <c r="T63" s="329"/>
      <c r="U63" s="267"/>
      <c r="V63" s="362"/>
      <c r="W63" s="363"/>
      <c r="AB63" s="328"/>
    </row>
    <row r="64" spans="1:64" s="185" customFormat="1" x14ac:dyDescent="0.2">
      <c r="A64" s="326" t="s">
        <v>22</v>
      </c>
      <c r="B64" s="239"/>
      <c r="C64" s="256">
        <v>0</v>
      </c>
      <c r="D64" s="251">
        <v>0</v>
      </c>
      <c r="F64" s="251">
        <v>0</v>
      </c>
      <c r="G64" s="245">
        <f>F64*C64</f>
        <v>0</v>
      </c>
      <c r="H64" s="329"/>
      <c r="I64" s="251">
        <v>0</v>
      </c>
      <c r="J64" s="245">
        <f>(I64*$C$64)*(1+$D$64)</f>
        <v>0</v>
      </c>
      <c r="K64" s="329"/>
      <c r="L64" s="251">
        <v>0</v>
      </c>
      <c r="M64" s="245">
        <f>(L64*$C$64)*(1+$D$64*2)</f>
        <v>0</v>
      </c>
      <c r="N64" s="329"/>
      <c r="O64" s="251">
        <v>0</v>
      </c>
      <c r="P64" s="245">
        <f>(O64*$C$64)*(1+$D$64*3)</f>
        <v>0</v>
      </c>
      <c r="Q64" s="329"/>
      <c r="R64" s="251">
        <v>0</v>
      </c>
      <c r="S64" s="245">
        <f>(R64*$C$64)*(1+$D$64*4)</f>
        <v>0</v>
      </c>
      <c r="T64" s="329"/>
      <c r="U64" s="238">
        <f>S64+P64+M64+J64+G64</f>
        <v>0</v>
      </c>
      <c r="V64" s="362"/>
      <c r="W64" s="363"/>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row>
    <row r="65" spans="1:60" x14ac:dyDescent="0.2">
      <c r="A65" s="260" t="s">
        <v>53</v>
      </c>
      <c r="B65" s="323"/>
      <c r="C65" s="253" t="str">
        <f>IF(C64=0,"0%",((C64*0.236)+7040)/C64)</f>
        <v>0%</v>
      </c>
      <c r="D65" s="253"/>
      <c r="F65" s="253"/>
      <c r="G65" s="249">
        <f>$C$65*G64</f>
        <v>0</v>
      </c>
      <c r="H65" s="329"/>
      <c r="I65" s="253"/>
      <c r="J65" s="249">
        <f>$C$65*J64</f>
        <v>0</v>
      </c>
      <c r="K65" s="329"/>
      <c r="L65" s="253"/>
      <c r="M65" s="249">
        <f>$C$65*M64</f>
        <v>0</v>
      </c>
      <c r="N65" s="329"/>
      <c r="O65" s="253"/>
      <c r="P65" s="249">
        <f>$C$65*P64</f>
        <v>0</v>
      </c>
      <c r="Q65" s="329"/>
      <c r="R65" s="253"/>
      <c r="S65" s="249">
        <f>$C$65*S64</f>
        <v>0</v>
      </c>
      <c r="T65" s="329"/>
      <c r="U65" s="238">
        <f>S65+P65+M65+J65+G65</f>
        <v>0</v>
      </c>
      <c r="V65" s="362"/>
      <c r="W65" s="363"/>
      <c r="X65" s="323"/>
      <c r="Y65" s="323"/>
      <c r="Z65" s="323"/>
      <c r="AA65" s="323"/>
      <c r="AB65" s="328"/>
      <c r="AC65" s="323"/>
      <c r="AD65" s="323"/>
      <c r="AE65" s="242"/>
      <c r="AF65" s="243"/>
      <c r="AG65" s="242"/>
      <c r="AH65" s="24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row>
    <row r="66" spans="1:60" x14ac:dyDescent="0.2">
      <c r="A66" s="260"/>
      <c r="B66" s="323"/>
      <c r="C66" s="54"/>
      <c r="D66" s="253"/>
      <c r="F66" s="253"/>
      <c r="G66" s="249"/>
      <c r="H66" s="329"/>
      <c r="I66" s="253"/>
      <c r="J66" s="249"/>
      <c r="K66" s="329"/>
      <c r="L66" s="253"/>
      <c r="M66" s="249"/>
      <c r="N66" s="329"/>
      <c r="O66" s="253"/>
      <c r="P66" s="249"/>
      <c r="Q66" s="329"/>
      <c r="R66" s="253"/>
      <c r="S66" s="249"/>
      <c r="T66" s="329"/>
      <c r="U66" s="254"/>
      <c r="V66" s="362"/>
      <c r="W66" s="363"/>
      <c r="X66" s="323"/>
      <c r="Y66" s="323"/>
      <c r="Z66" s="323"/>
      <c r="AA66" s="323"/>
      <c r="AB66" s="328"/>
      <c r="AC66" s="323"/>
      <c r="AD66" s="323"/>
      <c r="AE66" s="242"/>
      <c r="AF66" s="243"/>
      <c r="AG66" s="242"/>
      <c r="AH66" s="24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row>
    <row r="67" spans="1:60" x14ac:dyDescent="0.2">
      <c r="A67" s="326" t="s">
        <v>177</v>
      </c>
      <c r="B67" s="239"/>
      <c r="C67" s="256">
        <v>0</v>
      </c>
      <c r="D67" s="251">
        <v>0</v>
      </c>
      <c r="F67" s="251">
        <v>0</v>
      </c>
      <c r="G67" s="245">
        <f>F67*C67</f>
        <v>0</v>
      </c>
      <c r="H67" s="329"/>
      <c r="I67" s="251">
        <v>0</v>
      </c>
      <c r="J67" s="245">
        <f>(I67*C67)*(1+D67)</f>
        <v>0</v>
      </c>
      <c r="K67" s="329"/>
      <c r="L67" s="251">
        <v>0</v>
      </c>
      <c r="M67" s="245">
        <f>(L67*C67)*(1+D67*2)</f>
        <v>0</v>
      </c>
      <c r="N67" s="329"/>
      <c r="O67" s="251">
        <v>0</v>
      </c>
      <c r="P67" s="245">
        <f>(O67*C67)*(1+D67*3)</f>
        <v>0</v>
      </c>
      <c r="Q67" s="329"/>
      <c r="R67" s="251">
        <v>0</v>
      </c>
      <c r="S67" s="245">
        <f>(R67*C67)*(1+D67*4)</f>
        <v>0</v>
      </c>
      <c r="T67" s="329"/>
      <c r="U67" s="238">
        <f>S67+P67+M67+J67+G67</f>
        <v>0</v>
      </c>
      <c r="V67" s="362"/>
      <c r="W67" s="363"/>
      <c r="X67" s="323"/>
      <c r="Y67" s="323"/>
      <c r="Z67" s="323"/>
      <c r="AA67" s="323"/>
      <c r="AB67" s="328"/>
      <c r="AC67" s="323"/>
      <c r="AD67" s="323"/>
      <c r="AE67" s="242"/>
      <c r="AF67" s="243"/>
      <c r="AG67" s="242"/>
      <c r="AH67" s="24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row>
    <row r="68" spans="1:60" x14ac:dyDescent="0.2">
      <c r="A68" s="260" t="s">
        <v>53</v>
      </c>
      <c r="B68" s="323"/>
      <c r="C68" s="253" t="str">
        <f>IF(C67=0,"0%",((C67*0.236)+7040)/C67)</f>
        <v>0%</v>
      </c>
      <c r="D68" s="253"/>
      <c r="F68" s="253"/>
      <c r="G68" s="249">
        <f>C68*G67</f>
        <v>0</v>
      </c>
      <c r="H68" s="329"/>
      <c r="I68" s="253"/>
      <c r="J68" s="249">
        <f>C68*J67</f>
        <v>0</v>
      </c>
      <c r="K68" s="329"/>
      <c r="L68" s="253"/>
      <c r="M68" s="249">
        <f>C68*M67</f>
        <v>0</v>
      </c>
      <c r="N68" s="329"/>
      <c r="O68" s="253"/>
      <c r="P68" s="249">
        <f>C68*P67</f>
        <v>0</v>
      </c>
      <c r="Q68" s="329"/>
      <c r="R68" s="253"/>
      <c r="S68" s="249">
        <f>C68*S67</f>
        <v>0</v>
      </c>
      <c r="T68" s="329"/>
      <c r="U68" s="238">
        <f>S68+P68+M68+J68+G68</f>
        <v>0</v>
      </c>
      <c r="V68" s="364"/>
      <c r="W68" s="365"/>
      <c r="X68" s="366"/>
      <c r="Y68" s="323"/>
      <c r="Z68" s="323"/>
      <c r="AA68" s="323"/>
      <c r="AB68" s="328"/>
      <c r="AC68" s="323"/>
      <c r="AD68" s="323"/>
      <c r="AE68" s="242"/>
      <c r="AF68" s="243"/>
      <c r="AG68" s="242"/>
      <c r="AH68" s="24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row>
    <row r="69" spans="1:60" x14ac:dyDescent="0.2">
      <c r="A69" s="260"/>
      <c r="B69" s="323"/>
      <c r="C69" s="54"/>
      <c r="D69" s="253"/>
      <c r="F69" s="253"/>
      <c r="G69" s="249"/>
      <c r="H69" s="329"/>
      <c r="I69" s="253"/>
      <c r="J69" s="249"/>
      <c r="K69" s="329"/>
      <c r="L69" s="253"/>
      <c r="M69" s="249"/>
      <c r="N69" s="329"/>
      <c r="O69" s="253"/>
      <c r="P69" s="249"/>
      <c r="Q69" s="329"/>
      <c r="R69" s="253"/>
      <c r="S69" s="249"/>
      <c r="T69" s="329"/>
      <c r="U69" s="254"/>
      <c r="V69" s="364"/>
      <c r="W69" s="365"/>
      <c r="X69" s="366"/>
      <c r="Y69" s="323"/>
      <c r="Z69" s="323"/>
      <c r="AA69" s="323"/>
      <c r="AB69" s="328"/>
      <c r="AC69" s="323"/>
      <c r="AD69" s="323"/>
      <c r="AE69" s="242"/>
      <c r="AF69" s="243"/>
      <c r="AG69" s="242"/>
      <c r="AH69" s="24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row>
    <row r="70" spans="1:60" s="205" customFormat="1" x14ac:dyDescent="0.2">
      <c r="A70" s="326" t="s">
        <v>178</v>
      </c>
      <c r="B70" s="239"/>
      <c r="C70" s="256">
        <v>0</v>
      </c>
      <c r="D70" s="251">
        <v>0</v>
      </c>
      <c r="E70" s="323"/>
      <c r="F70" s="251">
        <v>0</v>
      </c>
      <c r="G70" s="245">
        <f>F70*C70</f>
        <v>0</v>
      </c>
      <c r="H70" s="329"/>
      <c r="I70" s="251">
        <v>0</v>
      </c>
      <c r="J70" s="245">
        <f>(I70*C70)*(1+D70)</f>
        <v>0</v>
      </c>
      <c r="K70" s="329"/>
      <c r="L70" s="251">
        <v>0</v>
      </c>
      <c r="M70" s="245">
        <f>(L70*C70)*(1+D70*2)</f>
        <v>0</v>
      </c>
      <c r="N70" s="329"/>
      <c r="O70" s="251">
        <v>0</v>
      </c>
      <c r="P70" s="245">
        <f>(O70*C70)*(1+D733*3)</f>
        <v>0</v>
      </c>
      <c r="Q70" s="329"/>
      <c r="R70" s="251">
        <v>0</v>
      </c>
      <c r="S70" s="245">
        <f>(R70*C70)*(1+D70*4)</f>
        <v>0</v>
      </c>
      <c r="T70" s="329"/>
      <c r="U70" s="238">
        <f>S70+P70+M70+J70+G70</f>
        <v>0</v>
      </c>
      <c r="V70" s="364"/>
      <c r="W70" s="365"/>
      <c r="X70" s="366"/>
      <c r="Y70" s="323"/>
      <c r="Z70" s="323"/>
      <c r="AA70" s="323"/>
      <c r="AB70" s="328"/>
      <c r="AC70" s="323"/>
      <c r="AD70" s="323"/>
      <c r="AE70" s="242"/>
      <c r="AF70" s="243"/>
      <c r="AG70" s="242"/>
      <c r="AH70" s="24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row>
    <row r="71" spans="1:60" x14ac:dyDescent="0.2">
      <c r="A71" s="260" t="s">
        <v>53</v>
      </c>
      <c r="B71" s="323"/>
      <c r="C71" s="253" t="str">
        <f>IF(C70=0,"0%",((C70*0.236)+7040)/C70)</f>
        <v>0%</v>
      </c>
      <c r="D71" s="253"/>
      <c r="F71" s="253"/>
      <c r="G71" s="249">
        <f>C71*G70</f>
        <v>0</v>
      </c>
      <c r="H71" s="329"/>
      <c r="I71" s="307"/>
      <c r="J71" s="249">
        <f>C71*J70</f>
        <v>0</v>
      </c>
      <c r="K71" s="329"/>
      <c r="L71" s="253"/>
      <c r="M71" s="249">
        <f>C71*M70</f>
        <v>0</v>
      </c>
      <c r="N71" s="329"/>
      <c r="O71" s="253"/>
      <c r="P71" s="249">
        <f>C71*P70</f>
        <v>0</v>
      </c>
      <c r="Q71" s="329"/>
      <c r="R71" s="253"/>
      <c r="S71" s="249">
        <f>C71*S70</f>
        <v>0</v>
      </c>
      <c r="T71" s="329"/>
      <c r="U71" s="238">
        <f>S71+P71+M71+J71+G71</f>
        <v>0</v>
      </c>
      <c r="V71" s="274"/>
      <c r="W71" s="366"/>
      <c r="X71" s="323"/>
      <c r="Y71" s="323"/>
      <c r="Z71" s="323"/>
      <c r="AA71" s="328"/>
      <c r="AB71" s="323"/>
      <c r="AC71" s="323"/>
      <c r="AD71" s="242"/>
      <c r="AE71" s="244"/>
      <c r="AF71" s="242"/>
      <c r="AG71" s="244"/>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row>
    <row r="72" spans="1:60" x14ac:dyDescent="0.2">
      <c r="A72" s="260"/>
      <c r="B72" s="323"/>
      <c r="C72" s="253"/>
      <c r="D72" s="253"/>
      <c r="F72" s="253"/>
      <c r="G72" s="249"/>
      <c r="H72" s="329"/>
      <c r="I72" s="307"/>
      <c r="J72" s="249"/>
      <c r="K72" s="329"/>
      <c r="L72" s="253"/>
      <c r="M72" s="249"/>
      <c r="N72" s="329"/>
      <c r="O72" s="253"/>
      <c r="P72" s="249"/>
      <c r="Q72" s="329"/>
      <c r="R72" s="253"/>
      <c r="S72" s="249"/>
      <c r="T72" s="329"/>
      <c r="U72" s="254"/>
      <c r="V72" s="274"/>
      <c r="W72" s="366"/>
      <c r="X72" s="323"/>
      <c r="Y72" s="323"/>
      <c r="Z72" s="323"/>
      <c r="AA72" s="328"/>
      <c r="AB72" s="323"/>
      <c r="AC72" s="323"/>
      <c r="AD72" s="242"/>
      <c r="AE72" s="244"/>
      <c r="AF72" s="242"/>
      <c r="AG72" s="244"/>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row>
    <row r="73" spans="1:60" x14ac:dyDescent="0.2">
      <c r="A73" s="326" t="s">
        <v>208</v>
      </c>
      <c r="B73" s="239"/>
      <c r="C73" s="256">
        <v>0</v>
      </c>
      <c r="D73" s="251">
        <v>0</v>
      </c>
      <c r="E73" s="323"/>
      <c r="F73" s="251">
        <v>0</v>
      </c>
      <c r="G73" s="245">
        <f>F73*C73</f>
        <v>0</v>
      </c>
      <c r="H73" s="329"/>
      <c r="I73" s="251">
        <v>0</v>
      </c>
      <c r="J73" s="245">
        <f>(I73*C73)*(1+D73)</f>
        <v>0</v>
      </c>
      <c r="K73" s="329"/>
      <c r="L73" s="251">
        <v>0</v>
      </c>
      <c r="M73" s="245">
        <f>(L73*C73)*(1+D73*2)</f>
        <v>0</v>
      </c>
      <c r="N73" s="329"/>
      <c r="O73" s="251">
        <v>0</v>
      </c>
      <c r="P73" s="245">
        <f>(O73*C73)*(1+D735*3)</f>
        <v>0</v>
      </c>
      <c r="Q73" s="329"/>
      <c r="R73" s="251">
        <v>0</v>
      </c>
      <c r="S73" s="245">
        <f>(R73*C73)*(1+D73*4)</f>
        <v>0</v>
      </c>
      <c r="T73" s="329"/>
      <c r="U73" s="238">
        <f>S73+P73+M73+J73+G73</f>
        <v>0</v>
      </c>
      <c r="V73" s="274"/>
      <c r="W73" s="366"/>
      <c r="X73" s="323"/>
      <c r="Y73" s="323"/>
      <c r="Z73" s="323"/>
      <c r="AA73" s="328"/>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row>
    <row r="74" spans="1:60" s="270" customFormat="1" x14ac:dyDescent="0.2">
      <c r="A74" s="260" t="s">
        <v>53</v>
      </c>
      <c r="B74" s="323"/>
      <c r="C74" s="253" t="str">
        <f>IF(C73=0,"0%",((C73*0.236)+7040)/C73)</f>
        <v>0%</v>
      </c>
      <c r="D74" s="253"/>
      <c r="E74" s="326"/>
      <c r="F74" s="253"/>
      <c r="G74" s="249">
        <f>C74*G73</f>
        <v>0</v>
      </c>
      <c r="H74" s="329"/>
      <c r="I74" s="307"/>
      <c r="J74" s="249">
        <f>C74*J73</f>
        <v>0</v>
      </c>
      <c r="K74" s="329"/>
      <c r="L74" s="253"/>
      <c r="M74" s="249">
        <f>C74*M73</f>
        <v>0</v>
      </c>
      <c r="N74" s="329"/>
      <c r="O74" s="253"/>
      <c r="P74" s="249">
        <f>C74*P73</f>
        <v>0</v>
      </c>
      <c r="Q74" s="329"/>
      <c r="R74" s="253"/>
      <c r="S74" s="249">
        <f>C74*S73</f>
        <v>0</v>
      </c>
      <c r="T74" s="329"/>
      <c r="U74" s="238">
        <f>S74+P74+M74+J74+G74</f>
        <v>0</v>
      </c>
      <c r="V74" s="274"/>
      <c r="W74" s="320"/>
      <c r="X74" s="325"/>
      <c r="Y74" s="325"/>
      <c r="Z74" s="325"/>
      <c r="AA74" s="325"/>
      <c r="AB74" s="325"/>
      <c r="AC74" s="325"/>
      <c r="AD74" s="325"/>
      <c r="AE74" s="325"/>
      <c r="AF74" s="325"/>
      <c r="AG74" s="325"/>
      <c r="AH74" s="325"/>
      <c r="AI74" s="325"/>
      <c r="AJ74" s="325"/>
      <c r="AK74" s="325"/>
      <c r="AL74" s="325"/>
      <c r="AM74" s="325"/>
      <c r="AN74" s="325"/>
      <c r="AO74" s="325"/>
      <c r="AP74" s="325"/>
      <c r="AQ74" s="325"/>
      <c r="AR74" s="325"/>
      <c r="AS74" s="325"/>
      <c r="AT74" s="325"/>
      <c r="AU74" s="325"/>
      <c r="AV74" s="325"/>
      <c r="AW74" s="325"/>
      <c r="AX74" s="325"/>
      <c r="AY74" s="325"/>
      <c r="AZ74" s="325"/>
      <c r="BA74" s="325"/>
    </row>
    <row r="75" spans="1:60" s="270" customFormat="1" x14ac:dyDescent="0.2">
      <c r="A75" s="260"/>
      <c r="B75" s="323"/>
      <c r="C75" s="253"/>
      <c r="D75" s="253"/>
      <c r="E75" s="326"/>
      <c r="F75" s="253"/>
      <c r="G75" s="249"/>
      <c r="H75" s="329"/>
      <c r="I75" s="307"/>
      <c r="J75" s="249"/>
      <c r="K75" s="329"/>
      <c r="L75" s="253"/>
      <c r="M75" s="249"/>
      <c r="N75" s="329"/>
      <c r="O75" s="253"/>
      <c r="P75" s="249"/>
      <c r="Q75" s="329"/>
      <c r="R75" s="253"/>
      <c r="S75" s="249"/>
      <c r="T75" s="329"/>
      <c r="U75" s="254"/>
      <c r="V75" s="274"/>
      <c r="W75" s="320"/>
      <c r="X75" s="325"/>
      <c r="Y75" s="325"/>
      <c r="Z75" s="325"/>
      <c r="AA75" s="325"/>
      <c r="AB75" s="325"/>
      <c r="AC75" s="325"/>
      <c r="AD75" s="325"/>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row>
    <row r="76" spans="1:60" x14ac:dyDescent="0.2">
      <c r="A76" s="326" t="s">
        <v>209</v>
      </c>
      <c r="B76" s="239"/>
      <c r="C76" s="256">
        <v>0</v>
      </c>
      <c r="D76" s="251">
        <v>0</v>
      </c>
      <c r="E76" s="323"/>
      <c r="F76" s="251">
        <v>0</v>
      </c>
      <c r="G76" s="245">
        <f>F76*C76</f>
        <v>0</v>
      </c>
      <c r="H76" s="329"/>
      <c r="I76" s="251">
        <v>0</v>
      </c>
      <c r="J76" s="245">
        <f>(I76*C76)*(1+D76)</f>
        <v>0</v>
      </c>
      <c r="K76" s="329"/>
      <c r="L76" s="251">
        <v>0</v>
      </c>
      <c r="M76" s="245">
        <f>(L76*C76)*(1+D76*2)</f>
        <v>0</v>
      </c>
      <c r="N76" s="329"/>
      <c r="O76" s="251">
        <v>0</v>
      </c>
      <c r="P76" s="245">
        <f>(O76*C76)*(1+D737*3)</f>
        <v>0</v>
      </c>
      <c r="Q76" s="329"/>
      <c r="R76" s="251">
        <v>0</v>
      </c>
      <c r="S76" s="245">
        <f>(R76*C76)*(1+D76*4)</f>
        <v>0</v>
      </c>
      <c r="T76" s="329"/>
      <c r="U76" s="238">
        <f>S76+P76+M76+J76+G76</f>
        <v>0</v>
      </c>
      <c r="V76" s="274"/>
      <c r="W76" s="366"/>
      <c r="X76" s="323"/>
      <c r="Y76" s="323"/>
      <c r="Z76" s="323"/>
      <c r="AA76" s="328"/>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row>
    <row r="77" spans="1:60" s="270" customFormat="1" x14ac:dyDescent="0.2">
      <c r="A77" s="260" t="s">
        <v>53</v>
      </c>
      <c r="B77" s="323"/>
      <c r="C77" s="253" t="str">
        <f>IF(C76=0,"0%",((C76*0.236)+7040)/C76)</f>
        <v>0%</v>
      </c>
      <c r="D77" s="253"/>
      <c r="E77" s="326"/>
      <c r="F77" s="253"/>
      <c r="G77" s="249">
        <f>C77*G76</f>
        <v>0</v>
      </c>
      <c r="H77" s="329"/>
      <c r="I77" s="307"/>
      <c r="J77" s="249">
        <f>C77*J76</f>
        <v>0</v>
      </c>
      <c r="K77" s="329"/>
      <c r="L77" s="253"/>
      <c r="M77" s="249">
        <f>C77*M76</f>
        <v>0</v>
      </c>
      <c r="N77" s="329"/>
      <c r="O77" s="253"/>
      <c r="P77" s="249">
        <f>C77*P76</f>
        <v>0</v>
      </c>
      <c r="Q77" s="329"/>
      <c r="R77" s="253"/>
      <c r="S77" s="249">
        <f>C77*S76</f>
        <v>0</v>
      </c>
      <c r="T77" s="329"/>
      <c r="U77" s="238">
        <f>S77+P77+M77+J77+G77</f>
        <v>0</v>
      </c>
      <c r="V77" s="274"/>
      <c r="W77" s="320"/>
      <c r="X77" s="325"/>
      <c r="Y77" s="325"/>
      <c r="Z77" s="325"/>
      <c r="AA77" s="325"/>
      <c r="AB77" s="32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row>
    <row r="78" spans="1:60" s="223" customFormat="1" ht="13.5" thickBot="1" x14ac:dyDescent="0.25">
      <c r="A78" s="324" t="s">
        <v>43</v>
      </c>
      <c r="B78" s="326"/>
      <c r="C78" s="238"/>
      <c r="D78" s="195"/>
      <c r="E78" s="326"/>
      <c r="F78" s="196"/>
      <c r="G78" s="246">
        <f>SUM(G61:G77)</f>
        <v>0</v>
      </c>
      <c r="H78" s="147"/>
      <c r="I78" s="197"/>
      <c r="J78" s="246">
        <f>SUM(J61:J77)</f>
        <v>0</v>
      </c>
      <c r="K78" s="147"/>
      <c r="L78" s="255"/>
      <c r="M78" s="246">
        <f>SUM(M61:M77)</f>
        <v>0</v>
      </c>
      <c r="N78" s="147"/>
      <c r="O78" s="255"/>
      <c r="P78" s="246">
        <f>SUM(P61:P77)</f>
        <v>0</v>
      </c>
      <c r="Q78" s="147"/>
      <c r="R78" s="255"/>
      <c r="S78" s="246">
        <f>SUM(S61:S77)</f>
        <v>0</v>
      </c>
      <c r="T78" s="148"/>
      <c r="U78" s="246">
        <f>SUM(U61:U77)</f>
        <v>0</v>
      </c>
      <c r="V78" s="274"/>
      <c r="W78" s="367"/>
    </row>
    <row r="79" spans="1:60" ht="6" customHeight="1" thickTop="1" x14ac:dyDescent="0.2">
      <c r="A79" s="270"/>
      <c r="B79" s="270"/>
      <c r="C79" s="270"/>
      <c r="D79" s="270"/>
      <c r="E79" s="270"/>
      <c r="F79" s="270"/>
      <c r="G79" s="270"/>
      <c r="H79" s="270"/>
      <c r="I79" s="270"/>
      <c r="J79" s="270"/>
      <c r="K79" s="270"/>
      <c r="L79" s="270"/>
      <c r="M79" s="270"/>
      <c r="N79" s="270"/>
      <c r="O79" s="270"/>
      <c r="P79" s="270"/>
      <c r="Q79" s="270"/>
      <c r="R79" s="270"/>
      <c r="S79" s="270"/>
      <c r="T79" s="270"/>
      <c r="U79" s="270"/>
      <c r="V79" s="274"/>
      <c r="W79" s="336"/>
      <c r="X79" s="323"/>
      <c r="Y79" s="323"/>
      <c r="Z79" s="323"/>
      <c r="AA79" s="328"/>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row>
    <row r="80" spans="1:60" x14ac:dyDescent="0.2">
      <c r="A80" s="341"/>
      <c r="B80" s="225" t="s">
        <v>18</v>
      </c>
      <c r="C80" s="223" t="s">
        <v>203</v>
      </c>
      <c r="D80" s="223" t="s">
        <v>156</v>
      </c>
      <c r="E80" s="223"/>
      <c r="F80" s="223" t="s">
        <v>204</v>
      </c>
      <c r="G80" s="341" t="s">
        <v>127</v>
      </c>
      <c r="H80" s="299"/>
      <c r="I80" s="223" t="s">
        <v>205</v>
      </c>
      <c r="J80" s="341" t="s">
        <v>129</v>
      </c>
      <c r="K80" s="299"/>
      <c r="L80" s="223" t="s">
        <v>205</v>
      </c>
      <c r="M80" s="250" t="s">
        <v>130</v>
      </c>
      <c r="N80" s="272"/>
      <c r="O80" s="226" t="s">
        <v>205</v>
      </c>
      <c r="P80" s="250" t="s">
        <v>131</v>
      </c>
      <c r="Q80" s="272"/>
      <c r="R80" s="226" t="s">
        <v>205</v>
      </c>
      <c r="S80" s="250" t="s">
        <v>132</v>
      </c>
      <c r="T80" s="272"/>
      <c r="U80" s="250" t="s">
        <v>19</v>
      </c>
      <c r="V80" s="274"/>
      <c r="W80" s="366"/>
      <c r="X80" s="323"/>
      <c r="Y80" s="323"/>
      <c r="Z80" s="323"/>
      <c r="AA80" s="328"/>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c r="BH80" s="323"/>
    </row>
    <row r="81" spans="1:60" x14ac:dyDescent="0.2">
      <c r="F81" s="267"/>
      <c r="G81" s="326"/>
      <c r="H81" s="155"/>
      <c r="I81" s="267"/>
      <c r="J81" s="185"/>
      <c r="K81" s="227"/>
      <c r="L81" s="267"/>
      <c r="M81" s="326"/>
      <c r="N81" s="155"/>
      <c r="O81" s="267"/>
      <c r="R81" s="267"/>
      <c r="U81" s="254"/>
      <c r="V81" s="274"/>
      <c r="W81" s="366"/>
      <c r="X81" s="323"/>
      <c r="Y81" s="323"/>
      <c r="Z81" s="323"/>
      <c r="AA81" s="328"/>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row>
    <row r="82" spans="1:60" s="369" customFormat="1" x14ac:dyDescent="0.2">
      <c r="A82" s="326" t="s">
        <v>124</v>
      </c>
      <c r="B82" s="239"/>
      <c r="C82" s="268">
        <v>0</v>
      </c>
      <c r="D82" s="280">
        <v>0</v>
      </c>
      <c r="E82" s="336" t="s">
        <v>252</v>
      </c>
      <c r="F82" s="281">
        <v>0</v>
      </c>
      <c r="G82" s="282">
        <f>F82*C82</f>
        <v>0</v>
      </c>
      <c r="H82" s="300"/>
      <c r="I82" s="281">
        <v>0</v>
      </c>
      <c r="J82" s="258">
        <f>IF(I82&gt;0,(I82*C82)*(1+D82),0)</f>
        <v>0</v>
      </c>
      <c r="K82" s="271"/>
      <c r="L82" s="281">
        <v>0</v>
      </c>
      <c r="M82" s="258">
        <f>IF(L82&gt;0,(L82*C82)*(1+D82*2),0)</f>
        <v>0</v>
      </c>
      <c r="N82" s="271"/>
      <c r="O82" s="281">
        <v>0</v>
      </c>
      <c r="P82" s="258">
        <f>IF(O82&gt;0,(O82*C82)*(1+D82*3),0)</f>
        <v>0</v>
      </c>
      <c r="Q82" s="271"/>
      <c r="R82" s="281">
        <v>0</v>
      </c>
      <c r="S82" s="258">
        <f>IF(R82&gt;0,(R82*C82)*(1+D82*4),0)</f>
        <v>0</v>
      </c>
      <c r="T82" s="271"/>
      <c r="U82" s="248">
        <f>(S82+P82+M82+J82+G82)</f>
        <v>0</v>
      </c>
      <c r="V82" s="368"/>
      <c r="W82" s="46"/>
      <c r="X82" s="192"/>
      <c r="Y82" s="192"/>
      <c r="Z82" s="192"/>
      <c r="AA82" s="192"/>
      <c r="AB82" s="192"/>
      <c r="AC82" s="192"/>
      <c r="AD82" s="192"/>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row>
    <row r="83" spans="1:60" s="324" customFormat="1" x14ac:dyDescent="0.2">
      <c r="A83" s="261" t="s">
        <v>126</v>
      </c>
      <c r="B83" s="265"/>
      <c r="C83" s="323"/>
      <c r="D83" s="198"/>
      <c r="E83" s="336" t="s">
        <v>253</v>
      </c>
      <c r="F83" s="309"/>
      <c r="G83" s="283">
        <f>G82*0.01</f>
        <v>0</v>
      </c>
      <c r="H83" s="275"/>
      <c r="I83" s="199"/>
      <c r="J83" s="283">
        <f>J82*0.01</f>
        <v>0</v>
      </c>
      <c r="K83" s="275"/>
      <c r="L83" s="309"/>
      <c r="M83" s="283">
        <f>M82*0.01</f>
        <v>0</v>
      </c>
      <c r="N83" s="275"/>
      <c r="O83" s="309"/>
      <c r="P83" s="283">
        <f>P82*0.01</f>
        <v>0</v>
      </c>
      <c r="Q83" s="275"/>
      <c r="R83" s="309"/>
      <c r="S83" s="283">
        <f>S82*0.01</f>
        <v>0</v>
      </c>
      <c r="T83" s="275"/>
      <c r="U83" s="248">
        <f>SUM(G83:S83)</f>
        <v>0</v>
      </c>
      <c r="V83" s="172"/>
      <c r="W83" s="192"/>
      <c r="X83" s="192"/>
      <c r="Y83" s="192"/>
      <c r="Z83" s="192"/>
      <c r="AA83" s="192"/>
      <c r="AB83" s="192"/>
      <c r="AC83" s="192"/>
      <c r="AD83" s="192"/>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row>
    <row r="84" spans="1:60" x14ac:dyDescent="0.2">
      <c r="A84" s="326" t="s">
        <v>125</v>
      </c>
      <c r="B84" s="308">
        <f>B82</f>
        <v>0</v>
      </c>
      <c r="C84" s="325"/>
      <c r="D84" s="325"/>
      <c r="E84" s="185"/>
      <c r="F84" s="285">
        <v>0</v>
      </c>
      <c r="G84" s="282">
        <f>F84*C82</f>
        <v>0</v>
      </c>
      <c r="H84" s="300"/>
      <c r="I84" s="286">
        <v>0</v>
      </c>
      <c r="J84" s="258">
        <f>IF(I84&gt;0,(I84*C82)*(1+D82),0)</f>
        <v>0</v>
      </c>
      <c r="K84" s="271"/>
      <c r="L84" s="285">
        <v>0</v>
      </c>
      <c r="M84" s="258">
        <f>IF(L84&gt;0,(L84*C82)*(1+D82*2),0)</f>
        <v>0</v>
      </c>
      <c r="N84" s="271"/>
      <c r="O84" s="285">
        <v>0</v>
      </c>
      <c r="P84" s="258">
        <f>IF(O84&gt;0,(O84*C82)*(1+D82*3),0)</f>
        <v>0</v>
      </c>
      <c r="Q84" s="271"/>
      <c r="R84" s="285">
        <v>0</v>
      </c>
      <c r="S84" s="258">
        <f>IF(R84&gt;0,(R84*C82)*(1+D82*4),0)</f>
        <v>0</v>
      </c>
      <c r="T84" s="271"/>
      <c r="U84" s="248">
        <f>S84+P84+M84+J84+G84</f>
        <v>0</v>
      </c>
      <c r="V84" s="370"/>
      <c r="W84" s="306"/>
      <c r="X84" s="306"/>
      <c r="Y84" s="306"/>
      <c r="Z84" s="306"/>
      <c r="AA84" s="264"/>
      <c r="AB84" s="306"/>
      <c r="AC84" s="306"/>
      <c r="AD84" s="306"/>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row>
    <row r="85" spans="1:60" s="324" customFormat="1" x14ac:dyDescent="0.2">
      <c r="A85" s="260" t="s">
        <v>126</v>
      </c>
      <c r="B85" s="265"/>
      <c r="C85" s="325"/>
      <c r="D85" s="325"/>
      <c r="E85" s="336" t="s">
        <v>231</v>
      </c>
      <c r="F85" s="200"/>
      <c r="G85" s="284">
        <f>G84*0.09</f>
        <v>0</v>
      </c>
      <c r="H85" s="276"/>
      <c r="I85" s="336"/>
      <c r="J85" s="284">
        <f>J84*0.09</f>
        <v>0</v>
      </c>
      <c r="K85" s="276"/>
      <c r="L85" s="338"/>
      <c r="M85" s="284">
        <f>M84*0.09</f>
        <v>0</v>
      </c>
      <c r="N85" s="276"/>
      <c r="O85" s="338"/>
      <c r="P85" s="284">
        <f>P84*0.09</f>
        <v>0</v>
      </c>
      <c r="Q85" s="276"/>
      <c r="R85" s="338"/>
      <c r="S85" s="284">
        <f>S84*0.09</f>
        <v>0</v>
      </c>
      <c r="T85" s="276"/>
      <c r="U85" s="248">
        <f>SUM(G85:S85)</f>
        <v>0</v>
      </c>
      <c r="V85" s="203"/>
      <c r="W85" s="192"/>
      <c r="X85" s="192"/>
      <c r="Y85" s="192"/>
      <c r="Z85" s="192"/>
      <c r="AA85" s="192"/>
      <c r="AB85" s="192"/>
      <c r="AC85" s="192"/>
      <c r="AD85" s="192"/>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row>
    <row r="86" spans="1:60" s="223" customFormat="1" x14ac:dyDescent="0.2">
      <c r="A86" s="324" t="s">
        <v>128</v>
      </c>
      <c r="B86" s="326"/>
      <c r="C86" s="323"/>
      <c r="D86" s="198"/>
      <c r="E86" s="336" t="s">
        <v>232</v>
      </c>
      <c r="F86" s="201"/>
      <c r="G86" s="332">
        <f>SUM(G82:G85)</f>
        <v>0</v>
      </c>
      <c r="H86" s="188"/>
      <c r="I86" s="199"/>
      <c r="J86" s="332">
        <f>SUM(J82:J85)</f>
        <v>0</v>
      </c>
      <c r="K86" s="331"/>
      <c r="L86" s="309"/>
      <c r="M86" s="332">
        <f>SUM(M82:M85)</f>
        <v>0</v>
      </c>
      <c r="N86" s="331"/>
      <c r="O86" s="267"/>
      <c r="P86" s="332">
        <f>SUM(P82:P85)</f>
        <v>0</v>
      </c>
      <c r="Q86" s="331"/>
      <c r="R86" s="267"/>
      <c r="S86" s="332">
        <f>SUM(S82:S85)</f>
        <v>0</v>
      </c>
      <c r="T86" s="330"/>
      <c r="U86" s="335">
        <f>SUM(U82:U85)</f>
        <v>0</v>
      </c>
      <c r="V86" s="203"/>
      <c r="W86" s="371"/>
      <c r="X86" s="372"/>
      <c r="Y86" s="372"/>
      <c r="Z86" s="372"/>
      <c r="AA86" s="372"/>
      <c r="AB86" s="372"/>
      <c r="AC86" s="372"/>
      <c r="AD86" s="372"/>
    </row>
    <row r="87" spans="1:60" x14ac:dyDescent="0.2">
      <c r="A87" s="324"/>
      <c r="B87" s="324"/>
      <c r="C87" s="325"/>
      <c r="D87" s="325"/>
      <c r="E87" s="325"/>
      <c r="F87" s="311"/>
      <c r="G87" s="325"/>
      <c r="H87" s="270"/>
      <c r="I87" s="336"/>
      <c r="J87" s="325"/>
      <c r="K87" s="270"/>
      <c r="L87" s="325"/>
      <c r="M87" s="325"/>
      <c r="N87" s="270"/>
      <c r="O87" s="311"/>
      <c r="P87" s="325"/>
      <c r="Q87" s="270"/>
      <c r="R87" s="325"/>
      <c r="S87" s="325"/>
      <c r="T87" s="270"/>
      <c r="U87" s="324"/>
      <c r="V87" s="203"/>
      <c r="W87" s="304"/>
      <c r="X87" s="306"/>
      <c r="Y87" s="306"/>
      <c r="Z87" s="306"/>
      <c r="AA87" s="264"/>
      <c r="AB87" s="306"/>
      <c r="AC87" s="306"/>
      <c r="AD87" s="306"/>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row>
    <row r="88" spans="1:60" x14ac:dyDescent="0.2">
      <c r="A88" s="326" t="s">
        <v>133</v>
      </c>
      <c r="B88" s="239"/>
      <c r="C88" s="180">
        <v>0</v>
      </c>
      <c r="D88" s="181">
        <v>0</v>
      </c>
      <c r="E88" s="223"/>
      <c r="F88" s="285">
        <v>0</v>
      </c>
      <c r="G88" s="282">
        <f>F88*C88</f>
        <v>0</v>
      </c>
      <c r="H88" s="300"/>
      <c r="I88" s="285">
        <v>0</v>
      </c>
      <c r="J88" s="258">
        <f>IF(I88&gt;0,(I88*C88)*(1+D88),0)</f>
        <v>0</v>
      </c>
      <c r="K88" s="271"/>
      <c r="L88" s="285">
        <v>0</v>
      </c>
      <c r="M88" s="258">
        <f>IF(L88&gt;0,(L88*C88)*(1+D88*2),0)</f>
        <v>0</v>
      </c>
      <c r="N88" s="271"/>
      <c r="O88" s="285">
        <v>0</v>
      </c>
      <c r="P88" s="258">
        <f>IF(O88&gt;0,(O88*C88)*(1+D88*3),0)</f>
        <v>0</v>
      </c>
      <c r="Q88" s="271"/>
      <c r="R88" s="285">
        <v>0</v>
      </c>
      <c r="S88" s="258">
        <f>IF(R88&gt;0,(R88*C88)*(1+D88*4),0)</f>
        <v>0</v>
      </c>
      <c r="T88" s="271"/>
      <c r="U88" s="248">
        <f>S88+P88+M88+J88+G88</f>
        <v>0</v>
      </c>
      <c r="V88" s="273"/>
      <c r="W88" s="304"/>
      <c r="X88" s="306"/>
      <c r="Y88" s="306"/>
      <c r="Z88" s="306"/>
      <c r="AA88" s="264"/>
      <c r="AB88" s="306"/>
      <c r="AC88" s="306"/>
      <c r="AD88" s="306"/>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row>
    <row r="89" spans="1:60" s="205" customFormat="1" x14ac:dyDescent="0.2">
      <c r="A89" s="261" t="s">
        <v>135</v>
      </c>
      <c r="B89" s="265"/>
      <c r="C89" s="323"/>
      <c r="D89" s="310"/>
      <c r="E89" s="323"/>
      <c r="F89" s="201"/>
      <c r="G89" s="283">
        <f>G88*0.01</f>
        <v>0</v>
      </c>
      <c r="H89" s="275"/>
      <c r="I89" s="201"/>
      <c r="J89" s="283">
        <f>J88*0.01</f>
        <v>0</v>
      </c>
      <c r="K89" s="275"/>
      <c r="L89" s="201"/>
      <c r="M89" s="283">
        <f>M88*0.01</f>
        <v>0</v>
      </c>
      <c r="N89" s="275"/>
      <c r="O89" s="201"/>
      <c r="P89" s="283">
        <f>P88*0.01</f>
        <v>0</v>
      </c>
      <c r="Q89" s="275"/>
      <c r="R89" s="202"/>
      <c r="S89" s="283">
        <f>S88*0.01</f>
        <v>0</v>
      </c>
      <c r="T89" s="275"/>
      <c r="U89" s="248">
        <f>SUM(G89:S89)</f>
        <v>0</v>
      </c>
      <c r="V89" s="273"/>
      <c r="W89" s="304"/>
      <c r="X89" s="306"/>
      <c r="Y89" s="306"/>
      <c r="Z89" s="306"/>
      <c r="AA89" s="264"/>
      <c r="AB89" s="306"/>
      <c r="AC89" s="306"/>
      <c r="AD89" s="306"/>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row>
    <row r="90" spans="1:60" x14ac:dyDescent="0.2">
      <c r="A90" s="326" t="s">
        <v>134</v>
      </c>
      <c r="B90" s="308">
        <f>B88</f>
        <v>0</v>
      </c>
      <c r="C90" s="323"/>
      <c r="D90" s="310"/>
      <c r="E90" s="323"/>
      <c r="F90" s="179">
        <v>0</v>
      </c>
      <c r="G90" s="282">
        <f>F90*C88</f>
        <v>0</v>
      </c>
      <c r="H90" s="300"/>
      <c r="I90" s="179">
        <v>0</v>
      </c>
      <c r="J90" s="258">
        <f>IF(I90&gt;0,(I90*C88)*(1+D88),0)</f>
        <v>0</v>
      </c>
      <c r="K90" s="271"/>
      <c r="L90" s="179">
        <v>0</v>
      </c>
      <c r="M90" s="258">
        <f>IF(L90&gt;0,(L90*C88)*(1+D88*2),0)</f>
        <v>0</v>
      </c>
      <c r="N90" s="271"/>
      <c r="O90" s="179">
        <v>0</v>
      </c>
      <c r="P90" s="258">
        <f>IF(O90&gt;0,(O90*C88)*(1+D88*3),0)</f>
        <v>0</v>
      </c>
      <c r="Q90" s="271"/>
      <c r="R90" s="179">
        <v>0</v>
      </c>
      <c r="S90" s="258">
        <f>IF(R90&gt;0,(R90*C88)*(1+D88*4),0)</f>
        <v>0</v>
      </c>
      <c r="T90" s="271"/>
      <c r="U90" s="248">
        <f>S90+P90+M90+J90+G90</f>
        <v>0</v>
      </c>
      <c r="V90" s="203"/>
      <c r="W90" s="304"/>
      <c r="X90" s="306"/>
      <c r="Y90" s="306"/>
      <c r="Z90" s="306"/>
      <c r="AA90" s="264"/>
      <c r="AB90" s="306"/>
      <c r="AC90" s="306"/>
      <c r="AD90" s="306"/>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row>
    <row r="91" spans="1:60" x14ac:dyDescent="0.2">
      <c r="A91" s="260" t="s">
        <v>135</v>
      </c>
      <c r="B91" s="265"/>
      <c r="C91" s="323"/>
      <c r="D91" s="204"/>
      <c r="E91" s="323"/>
      <c r="F91" s="311"/>
      <c r="G91" s="284">
        <f>G90*0.09</f>
        <v>0</v>
      </c>
      <c r="H91" s="276"/>
      <c r="I91" s="311"/>
      <c r="J91" s="284">
        <f>J90*0.09</f>
        <v>0</v>
      </c>
      <c r="K91" s="276"/>
      <c r="L91" s="311"/>
      <c r="M91" s="284">
        <f>M90*0.09</f>
        <v>0</v>
      </c>
      <c r="N91" s="276"/>
      <c r="O91" s="311"/>
      <c r="P91" s="284">
        <f>P90*0.09</f>
        <v>0</v>
      </c>
      <c r="Q91" s="276"/>
      <c r="R91" s="323"/>
      <c r="S91" s="284">
        <f>S90*0.09</f>
        <v>0</v>
      </c>
      <c r="T91" s="276"/>
      <c r="U91" s="248">
        <f>SUM(G91:S91)</f>
        <v>0</v>
      </c>
      <c r="V91" s="203"/>
      <c r="W91" s="304"/>
      <c r="X91" s="306"/>
      <c r="Y91" s="306"/>
      <c r="Z91" s="306"/>
      <c r="AA91" s="264"/>
      <c r="AB91" s="306"/>
      <c r="AC91" s="306"/>
      <c r="AD91" s="306"/>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row>
    <row r="92" spans="1:60" s="324" customFormat="1" x14ac:dyDescent="0.2">
      <c r="A92" s="324" t="s">
        <v>136</v>
      </c>
      <c r="B92" s="326"/>
      <c r="C92" s="323"/>
      <c r="D92" s="310"/>
      <c r="E92" s="323"/>
      <c r="F92" s="201"/>
      <c r="G92" s="332">
        <f>SUM(G88:G91)</f>
        <v>0</v>
      </c>
      <c r="H92" s="331"/>
      <c r="I92" s="267"/>
      <c r="J92" s="332">
        <f>SUM(J88:J91)</f>
        <v>0</v>
      </c>
      <c r="K92" s="331"/>
      <c r="L92" s="267"/>
      <c r="M92" s="332">
        <f>SUM(M88:M91)</f>
        <v>0</v>
      </c>
      <c r="N92" s="331"/>
      <c r="O92" s="267"/>
      <c r="P92" s="332">
        <f>SUM(P88:P91)</f>
        <v>0</v>
      </c>
      <c r="Q92" s="331"/>
      <c r="R92" s="267"/>
      <c r="S92" s="332">
        <f>SUM(S88:S91)</f>
        <v>0</v>
      </c>
      <c r="T92" s="330"/>
      <c r="U92" s="335">
        <f>SUM(U88:U91)</f>
        <v>0</v>
      </c>
      <c r="V92" s="273"/>
      <c r="W92" s="45"/>
      <c r="X92" s="192"/>
      <c r="Y92" s="192"/>
      <c r="Z92" s="192"/>
      <c r="AA92" s="192"/>
      <c r="AB92" s="192"/>
      <c r="AC92" s="192"/>
      <c r="AD92" s="192"/>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row>
    <row r="93" spans="1:60" s="324" customFormat="1" x14ac:dyDescent="0.2">
      <c r="B93" s="326"/>
      <c r="C93" s="323"/>
      <c r="D93" s="310"/>
      <c r="E93" s="323"/>
      <c r="F93" s="201"/>
      <c r="G93" s="182"/>
      <c r="H93" s="331"/>
      <c r="I93" s="267"/>
      <c r="J93" s="182"/>
      <c r="K93" s="331"/>
      <c r="L93" s="267"/>
      <c r="M93" s="182"/>
      <c r="N93" s="331"/>
      <c r="O93" s="267"/>
      <c r="P93" s="182"/>
      <c r="Q93" s="331"/>
      <c r="R93" s="267"/>
      <c r="S93" s="182"/>
      <c r="T93" s="331"/>
      <c r="U93" s="248"/>
      <c r="V93" s="173"/>
      <c r="W93" s="46"/>
      <c r="X93" s="192"/>
      <c r="Y93" s="192"/>
      <c r="Z93" s="192"/>
      <c r="AA93" s="192"/>
      <c r="AB93" s="192"/>
      <c r="AC93" s="192"/>
      <c r="AD93" s="192"/>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row>
    <row r="94" spans="1:60" s="324" customFormat="1" x14ac:dyDescent="0.2">
      <c r="A94" s="326" t="s">
        <v>179</v>
      </c>
      <c r="B94" s="239"/>
      <c r="C94" s="287">
        <v>0</v>
      </c>
      <c r="D94" s="288">
        <v>0</v>
      </c>
      <c r="E94" s="325"/>
      <c r="F94" s="285">
        <v>0</v>
      </c>
      <c r="G94" s="282">
        <f>F94*C94</f>
        <v>0</v>
      </c>
      <c r="H94" s="300"/>
      <c r="I94" s="285">
        <v>0</v>
      </c>
      <c r="J94" s="258">
        <f>IF(I94&gt;0,(I94*C94)*(1+D94),0)</f>
        <v>0</v>
      </c>
      <c r="K94" s="271"/>
      <c r="L94" s="285">
        <v>0</v>
      </c>
      <c r="M94" s="258">
        <f>IF(L94&gt;0,(L94*C94)*(1+D94*2),0)</f>
        <v>0</v>
      </c>
      <c r="N94" s="271"/>
      <c r="O94" s="285">
        <v>0</v>
      </c>
      <c r="P94" s="258">
        <f>IF(O94&gt;0,(O94*C94)*(1+D94*3),0)</f>
        <v>0</v>
      </c>
      <c r="Q94" s="271"/>
      <c r="R94" s="285">
        <v>0</v>
      </c>
      <c r="S94" s="258">
        <f>IF(R94&gt;0,(R94*C94)*(1+D94*4),0)</f>
        <v>0</v>
      </c>
      <c r="T94" s="271"/>
      <c r="U94" s="248">
        <f>S94+P94+M94+J94+G94</f>
        <v>0</v>
      </c>
      <c r="V94" s="174"/>
      <c r="W94" s="46"/>
      <c r="X94" s="192"/>
      <c r="Y94" s="192"/>
      <c r="Z94" s="192"/>
      <c r="AA94" s="192"/>
      <c r="AB94" s="192"/>
      <c r="AC94" s="192"/>
      <c r="AD94" s="192"/>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row>
    <row r="95" spans="1:60" s="324" customFormat="1" x14ac:dyDescent="0.2">
      <c r="A95" s="261" t="s">
        <v>180</v>
      </c>
      <c r="B95" s="265"/>
      <c r="C95" s="325"/>
      <c r="D95" s="312"/>
      <c r="E95" s="325"/>
      <c r="F95" s="311"/>
      <c r="G95" s="283">
        <f>G94*0.01</f>
        <v>0</v>
      </c>
      <c r="H95" s="275"/>
      <c r="I95" s="311"/>
      <c r="J95" s="283">
        <f>J94*0.01</f>
        <v>0</v>
      </c>
      <c r="K95" s="275"/>
      <c r="L95" s="311"/>
      <c r="M95" s="283">
        <f>M94*0.01</f>
        <v>0</v>
      </c>
      <c r="N95" s="275"/>
      <c r="O95" s="311"/>
      <c r="P95" s="283">
        <f>P94*0.01</f>
        <v>0</v>
      </c>
      <c r="Q95" s="275"/>
      <c r="R95" s="311"/>
      <c r="S95" s="283">
        <f>S94*0.01</f>
        <v>0</v>
      </c>
      <c r="T95" s="275"/>
      <c r="U95" s="248">
        <f>SUM(G95:S95)</f>
        <v>0</v>
      </c>
      <c r="V95" s="174"/>
      <c r="W95" s="46"/>
      <c r="X95" s="192"/>
      <c r="Y95" s="192"/>
      <c r="Z95" s="192"/>
      <c r="AA95" s="192"/>
      <c r="AB95" s="192"/>
      <c r="AC95" s="192"/>
      <c r="AD95" s="192"/>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row>
    <row r="96" spans="1:60" s="324" customFormat="1" x14ac:dyDescent="0.2">
      <c r="A96" s="326" t="s">
        <v>181</v>
      </c>
      <c r="B96" s="308">
        <f>B94</f>
        <v>0</v>
      </c>
      <c r="C96" s="325"/>
      <c r="D96" s="312"/>
      <c r="E96" s="325"/>
      <c r="F96" s="285">
        <v>0</v>
      </c>
      <c r="G96" s="282">
        <f>F96*C94</f>
        <v>0</v>
      </c>
      <c r="H96" s="300"/>
      <c r="I96" s="285">
        <v>0</v>
      </c>
      <c r="J96" s="258">
        <f>IF(I96&gt;0,(I96*C94)*(1+D94),0)</f>
        <v>0</v>
      </c>
      <c r="K96" s="271"/>
      <c r="L96" s="285">
        <v>0</v>
      </c>
      <c r="M96" s="258">
        <f>IF(L96&gt;0,(L96*C94)*(1+D94*2),0)</f>
        <v>0</v>
      </c>
      <c r="N96" s="271"/>
      <c r="O96" s="285">
        <v>0</v>
      </c>
      <c r="P96" s="258">
        <f>IF(O96&gt;0,(O96*C94)*(1+D94*3),0)</f>
        <v>0</v>
      </c>
      <c r="Q96" s="271"/>
      <c r="R96" s="285">
        <v>0</v>
      </c>
      <c r="S96" s="258">
        <f>IF(R96&gt;0,(R96*C94)*(1+D94*4),0)</f>
        <v>0</v>
      </c>
      <c r="T96" s="271"/>
      <c r="U96" s="248">
        <f>S96+P96+M96+J96+G96</f>
        <v>0</v>
      </c>
      <c r="V96" s="174"/>
      <c r="W96" s="46"/>
      <c r="X96" s="192"/>
      <c r="Y96" s="192"/>
      <c r="Z96" s="192"/>
      <c r="AA96" s="192"/>
      <c r="AB96" s="192"/>
      <c r="AC96" s="192"/>
      <c r="AD96" s="192"/>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row>
    <row r="97" spans="1:60" s="324" customFormat="1" x14ac:dyDescent="0.2">
      <c r="A97" s="260" t="s">
        <v>180</v>
      </c>
      <c r="B97" s="265"/>
      <c r="C97" s="325"/>
      <c r="D97" s="312"/>
      <c r="E97" s="325"/>
      <c r="F97" s="311"/>
      <c r="G97" s="284">
        <f>G96*0.09</f>
        <v>0</v>
      </c>
      <c r="H97" s="276"/>
      <c r="I97" s="311"/>
      <c r="J97" s="284">
        <f>J96*0.09</f>
        <v>0</v>
      </c>
      <c r="K97" s="276"/>
      <c r="L97" s="311"/>
      <c r="M97" s="284">
        <f>M96*0.09</f>
        <v>0</v>
      </c>
      <c r="N97" s="276"/>
      <c r="O97" s="311"/>
      <c r="P97" s="284">
        <f>P96*0.09</f>
        <v>0</v>
      </c>
      <c r="Q97" s="276"/>
      <c r="R97" s="311"/>
      <c r="S97" s="284">
        <f>S96*0.09</f>
        <v>0</v>
      </c>
      <c r="T97" s="276"/>
      <c r="U97" s="248">
        <f>SUM(G97:S97)</f>
        <v>0</v>
      </c>
      <c r="V97" s="174"/>
      <c r="W97" s="46"/>
      <c r="X97" s="192"/>
      <c r="Y97" s="192"/>
      <c r="Z97" s="192"/>
      <c r="AA97" s="192"/>
      <c r="AB97" s="192"/>
      <c r="AC97" s="192"/>
      <c r="AD97" s="192"/>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row>
    <row r="98" spans="1:60" s="369" customFormat="1" x14ac:dyDescent="0.2">
      <c r="A98" s="324" t="s">
        <v>186</v>
      </c>
      <c r="B98" s="326"/>
      <c r="C98" s="325"/>
      <c r="D98" s="312"/>
      <c r="E98" s="325"/>
      <c r="F98" s="311"/>
      <c r="G98" s="332">
        <f>SUM(G94:G97)</f>
        <v>0</v>
      </c>
      <c r="H98" s="331"/>
      <c r="I98" s="311"/>
      <c r="J98" s="332">
        <f>SUM(J94:J97)</f>
        <v>0</v>
      </c>
      <c r="K98" s="331"/>
      <c r="L98" s="325"/>
      <c r="M98" s="332">
        <f>SUM(M94:M97)</f>
        <v>0</v>
      </c>
      <c r="N98" s="331"/>
      <c r="O98" s="325"/>
      <c r="P98" s="332">
        <f>SUM(P94:P97)</f>
        <v>0</v>
      </c>
      <c r="Q98" s="331"/>
      <c r="R98" s="325"/>
      <c r="S98" s="332">
        <f>SUM(S94:S97)</f>
        <v>0</v>
      </c>
      <c r="T98" s="330"/>
      <c r="U98" s="335">
        <f>SUM(U94:U97)</f>
        <v>0</v>
      </c>
      <c r="V98" s="174"/>
      <c r="W98" s="46"/>
      <c r="X98" s="192"/>
      <c r="Y98" s="192"/>
      <c r="Z98" s="192"/>
      <c r="AA98" s="192"/>
      <c r="AB98" s="192"/>
      <c r="AC98" s="192"/>
      <c r="AD98" s="192"/>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row>
    <row r="99" spans="1:60" s="324" customFormat="1" ht="12.75" customHeight="1" x14ac:dyDescent="0.2">
      <c r="A99" s="260"/>
      <c r="B99" s="265"/>
      <c r="C99" s="325"/>
      <c r="D99" s="312"/>
      <c r="E99" s="325"/>
      <c r="F99" s="311"/>
      <c r="G99" s="48"/>
      <c r="H99" s="149"/>
      <c r="I99" s="325"/>
      <c r="J99" s="48"/>
      <c r="K99" s="149"/>
      <c r="L99" s="325"/>
      <c r="M99" s="48"/>
      <c r="N99" s="149"/>
      <c r="O99" s="325"/>
      <c r="P99" s="48"/>
      <c r="Q99" s="149"/>
      <c r="R99" s="325"/>
      <c r="S99" s="48"/>
      <c r="T99" s="149"/>
      <c r="U99" s="248"/>
      <c r="V99" s="172"/>
      <c r="W99" s="46"/>
      <c r="X99" s="192"/>
      <c r="Y99" s="192"/>
      <c r="Z99" s="192"/>
      <c r="AA99" s="192"/>
      <c r="AB99" s="192"/>
      <c r="AC99" s="192"/>
      <c r="AD99" s="192"/>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row>
    <row r="100" spans="1:60" s="324" customFormat="1" ht="13.5" customHeight="1" x14ac:dyDescent="0.2">
      <c r="A100" s="326" t="s">
        <v>183</v>
      </c>
      <c r="B100" s="239"/>
      <c r="C100" s="287">
        <v>0</v>
      </c>
      <c r="D100" s="288">
        <v>0</v>
      </c>
      <c r="E100" s="325"/>
      <c r="F100" s="285">
        <v>0</v>
      </c>
      <c r="G100" s="282">
        <f>F100*C100</f>
        <v>0</v>
      </c>
      <c r="H100" s="300"/>
      <c r="I100" s="285">
        <v>0</v>
      </c>
      <c r="J100" s="258">
        <f>IF(I100&gt;0,(I100*C100)*(1+D100),0)</f>
        <v>0</v>
      </c>
      <c r="K100" s="271"/>
      <c r="L100" s="285">
        <v>0</v>
      </c>
      <c r="M100" s="258">
        <f>IF(L100&gt;0,(L100*C100)*(1+D100*2),0)</f>
        <v>0</v>
      </c>
      <c r="N100" s="271"/>
      <c r="O100" s="285">
        <v>0</v>
      </c>
      <c r="P100" s="258">
        <f>IF(O100&gt;0,(O100*C100)*(1+D100*3),0)</f>
        <v>0</v>
      </c>
      <c r="Q100" s="271"/>
      <c r="R100" s="286">
        <v>0</v>
      </c>
      <c r="S100" s="258">
        <f>IF(R100&gt;0,(R100*C100)*(1+D100*4),0)</f>
        <v>0</v>
      </c>
      <c r="T100" s="271"/>
      <c r="U100" s="248">
        <f>S100+P100+M100+J100+G100</f>
        <v>0</v>
      </c>
      <c r="V100" s="373"/>
      <c r="W100" s="46"/>
      <c r="X100" s="192"/>
      <c r="Y100" s="192"/>
      <c r="Z100" s="192"/>
      <c r="AA100" s="192"/>
      <c r="AB100" s="192"/>
      <c r="AC100" s="192"/>
      <c r="AD100" s="192"/>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row>
    <row r="101" spans="1:60" s="324" customFormat="1" ht="15" customHeight="1" x14ac:dyDescent="0.2">
      <c r="A101" s="261" t="s">
        <v>184</v>
      </c>
      <c r="B101" s="265"/>
      <c r="C101" s="325"/>
      <c r="D101" s="325"/>
      <c r="E101" s="325"/>
      <c r="F101" s="311"/>
      <c r="G101" s="283">
        <f>G100*0.01</f>
        <v>0</v>
      </c>
      <c r="H101" s="275"/>
      <c r="I101" s="311"/>
      <c r="J101" s="283">
        <f>J100*0.01</f>
        <v>0</v>
      </c>
      <c r="K101" s="275"/>
      <c r="L101" s="311"/>
      <c r="M101" s="283">
        <f>M100*0.01</f>
        <v>0</v>
      </c>
      <c r="N101" s="275"/>
      <c r="O101" s="311"/>
      <c r="P101" s="283">
        <f>P100*0.01</f>
        <v>0</v>
      </c>
      <c r="Q101" s="275"/>
      <c r="R101" s="313"/>
      <c r="S101" s="283">
        <f>S100*0.01</f>
        <v>0</v>
      </c>
      <c r="T101" s="275"/>
      <c r="U101" s="248">
        <f>SUM(G101:S101)</f>
        <v>0</v>
      </c>
      <c r="V101" s="273"/>
      <c r="W101" s="192"/>
      <c r="X101" s="192"/>
      <c r="Y101" s="192"/>
      <c r="Z101" s="192"/>
      <c r="AA101" s="192"/>
      <c r="AB101" s="192"/>
      <c r="AC101" s="192"/>
      <c r="AD101" s="192"/>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row>
    <row r="102" spans="1:60" s="324" customFormat="1" x14ac:dyDescent="0.2">
      <c r="A102" s="326" t="s">
        <v>185</v>
      </c>
      <c r="B102" s="308">
        <f>B100</f>
        <v>0</v>
      </c>
      <c r="C102" s="325"/>
      <c r="D102" s="325"/>
      <c r="E102" s="325"/>
      <c r="F102" s="285">
        <v>0</v>
      </c>
      <c r="G102" s="282">
        <f>F102*C100</f>
        <v>0</v>
      </c>
      <c r="H102" s="300"/>
      <c r="I102" s="285">
        <v>0</v>
      </c>
      <c r="J102" s="258">
        <f>IF(I102&gt;0,(I102*C100)*(1+D100),0)</f>
        <v>0</v>
      </c>
      <c r="K102" s="271"/>
      <c r="L102" s="285">
        <v>0</v>
      </c>
      <c r="M102" s="258">
        <f>IF(L102&gt;0,(L102*C100)*(1+D100*2),0)</f>
        <v>0</v>
      </c>
      <c r="N102" s="271"/>
      <c r="O102" s="285">
        <v>0</v>
      </c>
      <c r="P102" s="258">
        <f>IF(O102&gt;0,(O102*C100)*(1+D100*3),0)</f>
        <v>0</v>
      </c>
      <c r="Q102" s="271"/>
      <c r="R102" s="286">
        <v>0</v>
      </c>
      <c r="S102" s="258">
        <f>IF(R102&gt;0,(R102*C100)*(1+D100*4),0)</f>
        <v>0</v>
      </c>
      <c r="T102" s="271"/>
      <c r="U102" s="248">
        <f>S102+P102+M102+J102+G102</f>
        <v>0</v>
      </c>
      <c r="V102" s="270"/>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row>
    <row r="103" spans="1:60" s="324" customFormat="1" x14ac:dyDescent="0.2">
      <c r="A103" s="260" t="s">
        <v>184</v>
      </c>
      <c r="B103" s="265"/>
      <c r="F103" s="311"/>
      <c r="G103" s="284">
        <f>G102*0.09</f>
        <v>0</v>
      </c>
      <c r="H103" s="276"/>
      <c r="I103" s="311"/>
      <c r="J103" s="284">
        <f>J102*0.09</f>
        <v>0</v>
      </c>
      <c r="K103" s="276"/>
      <c r="L103" s="325"/>
      <c r="M103" s="284">
        <f>M102*0.09</f>
        <v>0</v>
      </c>
      <c r="N103" s="276"/>
      <c r="O103" s="311"/>
      <c r="P103" s="284">
        <f>P102*0.09</f>
        <v>0</v>
      </c>
      <c r="Q103" s="276"/>
      <c r="R103" s="313"/>
      <c r="S103" s="284">
        <f>S102*0.09</f>
        <v>0</v>
      </c>
      <c r="T103" s="276"/>
      <c r="U103" s="248">
        <f>SUM(G103:S103)</f>
        <v>0</v>
      </c>
      <c r="V103" s="270"/>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row>
    <row r="104" spans="1:60" s="270" customFormat="1" x14ac:dyDescent="0.2">
      <c r="A104" s="324" t="s">
        <v>182</v>
      </c>
      <c r="B104" s="326"/>
      <c r="C104" s="324"/>
      <c r="D104" s="324"/>
      <c r="E104" s="324"/>
      <c r="F104" s="339"/>
      <c r="G104" s="332">
        <f>SUM(G100:G103)</f>
        <v>0</v>
      </c>
      <c r="H104" s="331"/>
      <c r="I104" s="324"/>
      <c r="J104" s="334">
        <f>SUM(J100:J103)</f>
        <v>0</v>
      </c>
      <c r="K104" s="331"/>
      <c r="L104" s="324"/>
      <c r="M104" s="334">
        <f>SUM(M100:M103)</f>
        <v>0</v>
      </c>
      <c r="N104" s="331"/>
      <c r="O104" s="324"/>
      <c r="P104" s="332">
        <f>SUM(P100:P103)</f>
        <v>0</v>
      </c>
      <c r="Q104" s="331"/>
      <c r="R104" s="324"/>
      <c r="S104" s="334">
        <f>SUM(S100:S103)</f>
        <v>0</v>
      </c>
      <c r="T104" s="330"/>
      <c r="U104" s="335">
        <f>SUM(U100:U103)</f>
        <v>0</v>
      </c>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row>
    <row r="105" spans="1:60" s="270" customFormat="1" x14ac:dyDescent="0.2">
      <c r="A105" s="324"/>
      <c r="B105" s="326"/>
      <c r="C105" s="324"/>
      <c r="D105" s="324"/>
      <c r="E105" s="324"/>
      <c r="F105" s="339"/>
      <c r="G105" s="182"/>
      <c r="H105" s="331"/>
      <c r="I105" s="324"/>
      <c r="J105" s="321"/>
      <c r="K105" s="331"/>
      <c r="L105" s="324"/>
      <c r="M105" s="321"/>
      <c r="N105" s="331"/>
      <c r="O105" s="324"/>
      <c r="P105" s="182"/>
      <c r="Q105" s="331"/>
      <c r="R105" s="324"/>
      <c r="S105" s="321"/>
      <c r="T105" s="331"/>
      <c r="U105" s="248"/>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row>
    <row r="106" spans="1:60" s="325" customFormat="1" x14ac:dyDescent="0.2">
      <c r="A106" s="326" t="s">
        <v>210</v>
      </c>
      <c r="B106" s="239"/>
      <c r="C106" s="287">
        <v>0</v>
      </c>
      <c r="D106" s="288">
        <v>0</v>
      </c>
      <c r="F106" s="285">
        <v>0</v>
      </c>
      <c r="G106" s="282">
        <f>F106*C106</f>
        <v>0</v>
      </c>
      <c r="H106" s="300"/>
      <c r="I106" s="285">
        <v>0</v>
      </c>
      <c r="J106" s="258">
        <f>IF(I106&gt;0,(I106*C106)*(1+D106),0)</f>
        <v>0</v>
      </c>
      <c r="K106" s="271"/>
      <c r="L106" s="285">
        <v>0</v>
      </c>
      <c r="M106" s="258">
        <f>IF(L106&gt;0,(L106*C106)*(1+D106*2),0)</f>
        <v>0</v>
      </c>
      <c r="N106" s="271"/>
      <c r="O106" s="285">
        <v>0</v>
      </c>
      <c r="P106" s="258">
        <f>IF(O106&gt;0,(O106*C106)*(1+D106*3),0)</f>
        <v>0</v>
      </c>
      <c r="Q106" s="271"/>
      <c r="R106" s="286">
        <v>0</v>
      </c>
      <c r="S106" s="258">
        <f>IF(R106&gt;0,(R106*C106)*(1+D106*4),0)</f>
        <v>0</v>
      </c>
      <c r="T106" s="271"/>
      <c r="U106" s="248">
        <f>S106+P106+M106+J106+G106</f>
        <v>0</v>
      </c>
      <c r="V106" s="373"/>
    </row>
    <row r="107" spans="1:60" s="324" customFormat="1" x14ac:dyDescent="0.2">
      <c r="A107" s="261" t="s">
        <v>211</v>
      </c>
      <c r="B107" s="265"/>
      <c r="C107" s="325"/>
      <c r="D107" s="325"/>
      <c r="E107" s="325"/>
      <c r="F107" s="311"/>
      <c r="G107" s="283">
        <f>G106*0.01</f>
        <v>0</v>
      </c>
      <c r="H107" s="275"/>
      <c r="I107" s="311"/>
      <c r="J107" s="283">
        <f>J106*0.01</f>
        <v>0</v>
      </c>
      <c r="K107" s="275"/>
      <c r="L107" s="311"/>
      <c r="M107" s="283">
        <f>M106*0.01</f>
        <v>0</v>
      </c>
      <c r="N107" s="275"/>
      <c r="O107" s="311"/>
      <c r="P107" s="283">
        <f>P106*0.01</f>
        <v>0</v>
      </c>
      <c r="Q107" s="275"/>
      <c r="R107" s="313"/>
      <c r="S107" s="283">
        <f>S106*0.01</f>
        <v>0</v>
      </c>
      <c r="T107" s="275"/>
      <c r="U107" s="248">
        <f>SUM(G107:S107)</f>
        <v>0</v>
      </c>
      <c r="V107" s="273"/>
      <c r="W107" s="325"/>
      <c r="X107" s="325"/>
      <c r="Y107" s="325"/>
      <c r="Z107" s="325"/>
      <c r="AA107" s="328"/>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row>
    <row r="108" spans="1:60" x14ac:dyDescent="0.2">
      <c r="A108" s="326" t="s">
        <v>212</v>
      </c>
      <c r="B108" s="308">
        <f>B106</f>
        <v>0</v>
      </c>
      <c r="C108" s="325"/>
      <c r="D108" s="325"/>
      <c r="E108" s="325"/>
      <c r="F108" s="285">
        <v>0</v>
      </c>
      <c r="G108" s="282">
        <f>F108*C106</f>
        <v>0</v>
      </c>
      <c r="H108" s="300"/>
      <c r="I108" s="285">
        <v>0</v>
      </c>
      <c r="J108" s="258">
        <f>IF(I108&gt;0,(I108*C106)*(1+D106),0)</f>
        <v>0</v>
      </c>
      <c r="K108" s="271"/>
      <c r="L108" s="285">
        <v>0</v>
      </c>
      <c r="M108" s="258">
        <f>IF(L108&gt;0,(L108*C106)*(1+D106*2),0)</f>
        <v>0</v>
      </c>
      <c r="N108" s="271"/>
      <c r="O108" s="285">
        <v>0</v>
      </c>
      <c r="P108" s="258">
        <f>IF(O108&gt;0,(O108*C106)*(1+D106*3),0)</f>
        <v>0</v>
      </c>
      <c r="Q108" s="271"/>
      <c r="R108" s="286">
        <v>0</v>
      </c>
      <c r="S108" s="258">
        <f>IF(R108&gt;0,(R108*C106)*(1+D106*4),0)</f>
        <v>0</v>
      </c>
      <c r="T108" s="271"/>
      <c r="U108" s="248">
        <f>S108+P108+M108+J108+G108</f>
        <v>0</v>
      </c>
      <c r="V108" s="270"/>
      <c r="W108" s="323"/>
      <c r="X108" s="323"/>
      <c r="Y108" s="323"/>
      <c r="Z108" s="323"/>
      <c r="AA108" s="328"/>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row>
    <row r="109" spans="1:60" x14ac:dyDescent="0.2">
      <c r="A109" s="260" t="s">
        <v>211</v>
      </c>
      <c r="B109" s="265"/>
      <c r="C109" s="324"/>
      <c r="D109" s="324"/>
      <c r="E109" s="324"/>
      <c r="F109" s="311"/>
      <c r="G109" s="284">
        <f>G108*0.09</f>
        <v>0</v>
      </c>
      <c r="H109" s="276"/>
      <c r="I109" s="311"/>
      <c r="J109" s="284">
        <f>J108*0.09</f>
        <v>0</v>
      </c>
      <c r="K109" s="276"/>
      <c r="L109" s="325"/>
      <c r="M109" s="284">
        <f>M108*0.09</f>
        <v>0</v>
      </c>
      <c r="N109" s="276"/>
      <c r="O109" s="311"/>
      <c r="P109" s="284">
        <f>P108*0.09</f>
        <v>0</v>
      </c>
      <c r="Q109" s="276"/>
      <c r="R109" s="313"/>
      <c r="S109" s="284">
        <f>S108*0.09</f>
        <v>0</v>
      </c>
      <c r="T109" s="276"/>
      <c r="U109" s="248">
        <f>SUM(G109:S109)</f>
        <v>0</v>
      </c>
      <c r="V109" s="270"/>
      <c r="W109" s="323"/>
      <c r="X109" s="323"/>
      <c r="Y109" s="323"/>
      <c r="Z109" s="323"/>
      <c r="AA109" s="328"/>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row>
    <row r="110" spans="1:60" x14ac:dyDescent="0.2">
      <c r="A110" s="324" t="s">
        <v>213</v>
      </c>
      <c r="C110" s="324"/>
      <c r="D110" s="324"/>
      <c r="E110" s="324"/>
      <c r="F110" s="339"/>
      <c r="G110" s="332">
        <f>SUM(G106:G109)</f>
        <v>0</v>
      </c>
      <c r="H110" s="331"/>
      <c r="I110" s="324"/>
      <c r="J110" s="334">
        <f>SUM(J106:J109)</f>
        <v>0</v>
      </c>
      <c r="K110" s="331"/>
      <c r="L110" s="324"/>
      <c r="M110" s="334">
        <f>SUM(M106:M109)</f>
        <v>0</v>
      </c>
      <c r="N110" s="331"/>
      <c r="O110" s="324"/>
      <c r="P110" s="332">
        <f>SUM(P106:P109)</f>
        <v>0</v>
      </c>
      <c r="Q110" s="331"/>
      <c r="R110" s="324"/>
      <c r="S110" s="334">
        <f>SUM(S106:S109)</f>
        <v>0</v>
      </c>
      <c r="T110" s="330"/>
      <c r="U110" s="335">
        <f>SUM(U106:U109)</f>
        <v>0</v>
      </c>
      <c r="V110" s="270"/>
      <c r="AA110" s="308"/>
      <c r="AB110" s="326"/>
    </row>
    <row r="111" spans="1:60" x14ac:dyDescent="0.2">
      <c r="A111" s="324"/>
      <c r="C111" s="324"/>
      <c r="D111" s="324"/>
      <c r="E111" s="324"/>
      <c r="F111" s="339"/>
      <c r="G111" s="182"/>
      <c r="H111" s="331"/>
      <c r="I111" s="324"/>
      <c r="J111" s="321"/>
      <c r="K111" s="331"/>
      <c r="L111" s="324"/>
      <c r="M111" s="321"/>
      <c r="N111" s="331"/>
      <c r="O111" s="324"/>
      <c r="P111" s="182"/>
      <c r="Q111" s="331"/>
      <c r="R111" s="324"/>
      <c r="S111" s="321"/>
      <c r="T111" s="331"/>
      <c r="U111" s="248"/>
      <c r="V111" s="270"/>
      <c r="AA111" s="308"/>
      <c r="AB111" s="326"/>
    </row>
    <row r="112" spans="1:60" x14ac:dyDescent="0.2">
      <c r="A112" s="326" t="s">
        <v>214</v>
      </c>
      <c r="B112" s="239"/>
      <c r="C112" s="287">
        <v>0</v>
      </c>
      <c r="D112" s="288">
        <v>0</v>
      </c>
      <c r="E112" s="325"/>
      <c r="F112" s="285">
        <v>0</v>
      </c>
      <c r="G112" s="282">
        <f>F112*C112</f>
        <v>0</v>
      </c>
      <c r="H112" s="300"/>
      <c r="I112" s="285">
        <v>0</v>
      </c>
      <c r="J112" s="258">
        <f>IF(I112&gt;0,(I112*C112)*(1+D112),0)</f>
        <v>0</v>
      </c>
      <c r="K112" s="271"/>
      <c r="L112" s="285">
        <v>0</v>
      </c>
      <c r="M112" s="258">
        <f>IF(L112&gt;0,(L112*C112)*(1+D112*2),0)</f>
        <v>0</v>
      </c>
      <c r="N112" s="271"/>
      <c r="O112" s="285">
        <v>0</v>
      </c>
      <c r="P112" s="258">
        <f>IF(O112&gt;0,(O112*C112)*(1+D112*3),0)</f>
        <v>0</v>
      </c>
      <c r="Q112" s="271"/>
      <c r="R112" s="286">
        <v>0</v>
      </c>
      <c r="S112" s="258">
        <f>IF(R112&gt;0,(R112*C112)*(1+D112*4),0)</f>
        <v>0</v>
      </c>
      <c r="T112" s="271"/>
      <c r="U112" s="248">
        <f>S112+P112+M112+J112+G112</f>
        <v>0</v>
      </c>
      <c r="V112" s="270"/>
      <c r="AA112" s="308"/>
      <c r="AB112" s="326"/>
    </row>
    <row r="113" spans="1:28" x14ac:dyDescent="0.2">
      <c r="A113" s="261" t="s">
        <v>215</v>
      </c>
      <c r="B113" s="265"/>
      <c r="C113" s="325"/>
      <c r="D113" s="325"/>
      <c r="E113" s="325"/>
      <c r="F113" s="311"/>
      <c r="G113" s="283">
        <f>G112*0.01</f>
        <v>0</v>
      </c>
      <c r="H113" s="275"/>
      <c r="I113" s="311"/>
      <c r="J113" s="283">
        <f>J112*0.01</f>
        <v>0</v>
      </c>
      <c r="K113" s="275"/>
      <c r="L113" s="311"/>
      <c r="M113" s="283">
        <f>M112*0.01</f>
        <v>0</v>
      </c>
      <c r="N113" s="275"/>
      <c r="O113" s="311"/>
      <c r="P113" s="283">
        <f>P112*0.01</f>
        <v>0</v>
      </c>
      <c r="Q113" s="275"/>
      <c r="R113" s="313"/>
      <c r="S113" s="283">
        <f>S112*0.01</f>
        <v>0</v>
      </c>
      <c r="T113" s="275"/>
      <c r="U113" s="248">
        <f>SUM(G113:S113)</f>
        <v>0</v>
      </c>
      <c r="V113" s="270"/>
      <c r="AA113" s="308"/>
      <c r="AB113" s="326"/>
    </row>
    <row r="114" spans="1:28" ht="13.5" customHeight="1" x14ac:dyDescent="0.2">
      <c r="A114" s="326" t="s">
        <v>216</v>
      </c>
      <c r="B114" s="308">
        <f>B112</f>
        <v>0</v>
      </c>
      <c r="C114" s="325"/>
      <c r="D114" s="325"/>
      <c r="E114" s="325"/>
      <c r="F114" s="285">
        <v>0</v>
      </c>
      <c r="G114" s="282">
        <f>F114*C112</f>
        <v>0</v>
      </c>
      <c r="H114" s="300"/>
      <c r="I114" s="285">
        <v>0</v>
      </c>
      <c r="J114" s="258">
        <f>IF(I114&gt;0,(I114*C112)*(1+D112),0)</f>
        <v>0</v>
      </c>
      <c r="K114" s="271"/>
      <c r="L114" s="285">
        <v>0</v>
      </c>
      <c r="M114" s="258">
        <f>IF(L114&gt;0,(L114*C112)*(1+D112*2),0)</f>
        <v>0</v>
      </c>
      <c r="N114" s="271"/>
      <c r="O114" s="285">
        <v>0</v>
      </c>
      <c r="P114" s="258">
        <f>IF(O114&gt;0,(O114*C112)*(1+D112*3),0)</f>
        <v>0</v>
      </c>
      <c r="Q114" s="271"/>
      <c r="R114" s="286">
        <v>0</v>
      </c>
      <c r="S114" s="258">
        <f>IF(R114&gt;0,(R114*C112)*(1+D112*4),0)</f>
        <v>0</v>
      </c>
      <c r="T114" s="271"/>
      <c r="U114" s="248">
        <f>S114+P114+M114+J114+G114</f>
        <v>0</v>
      </c>
      <c r="V114" s="155"/>
      <c r="AA114" s="308"/>
      <c r="AB114" s="326"/>
    </row>
    <row r="115" spans="1:28" s="323" customFormat="1" x14ac:dyDescent="0.2">
      <c r="A115" s="260" t="s">
        <v>215</v>
      </c>
      <c r="B115" s="265"/>
      <c r="C115" s="324"/>
      <c r="D115" s="324"/>
      <c r="E115" s="324"/>
      <c r="F115" s="311"/>
      <c r="G115" s="284">
        <f>G114*0.09</f>
        <v>0</v>
      </c>
      <c r="H115" s="276"/>
      <c r="I115" s="311"/>
      <c r="J115" s="284">
        <f>J114*0.09</f>
        <v>0</v>
      </c>
      <c r="K115" s="276"/>
      <c r="L115" s="325"/>
      <c r="M115" s="284">
        <f>M114*0.09</f>
        <v>0</v>
      </c>
      <c r="N115" s="276"/>
      <c r="O115" s="311"/>
      <c r="P115" s="284">
        <f>P114*0.09</f>
        <v>0</v>
      </c>
      <c r="Q115" s="276"/>
      <c r="R115" s="313"/>
      <c r="S115" s="284">
        <f>S114*0.09</f>
        <v>0</v>
      </c>
      <c r="T115" s="276"/>
      <c r="U115" s="248">
        <f>SUM(G115:S115)</f>
        <v>0</v>
      </c>
      <c r="V115" s="155"/>
      <c r="AA115" s="328"/>
    </row>
    <row r="116" spans="1:28" x14ac:dyDescent="0.2">
      <c r="A116" s="324" t="s">
        <v>217</v>
      </c>
      <c r="C116" s="324"/>
      <c r="D116" s="324"/>
      <c r="E116" s="324"/>
      <c r="F116" s="339"/>
      <c r="G116" s="332">
        <f>SUM(G112:G115)</f>
        <v>0</v>
      </c>
      <c r="H116" s="331"/>
      <c r="I116" s="324"/>
      <c r="J116" s="334">
        <f>SUM(J112:J115)</f>
        <v>0</v>
      </c>
      <c r="K116" s="331"/>
      <c r="L116" s="324"/>
      <c r="M116" s="334">
        <f>SUM(M112:M115)</f>
        <v>0</v>
      </c>
      <c r="N116" s="331"/>
      <c r="O116" s="324"/>
      <c r="P116" s="332">
        <f>SUM(P112:P115)</f>
        <v>0</v>
      </c>
      <c r="Q116" s="331"/>
      <c r="R116" s="324"/>
      <c r="S116" s="334">
        <f>SUM(S112:S115)</f>
        <v>0</v>
      </c>
      <c r="T116" s="330"/>
      <c r="U116" s="335">
        <f>SUM(U112:U115)</f>
        <v>0</v>
      </c>
      <c r="V116" s="155"/>
      <c r="AA116" s="308"/>
      <c r="AB116" s="326"/>
    </row>
    <row r="117" spans="1:28" ht="12.75" customHeight="1" thickBot="1" x14ac:dyDescent="0.25">
      <c r="A117" s="324" t="s">
        <v>137</v>
      </c>
      <c r="C117" s="324"/>
      <c r="D117" s="324"/>
      <c r="E117" s="324"/>
      <c r="F117" s="339"/>
      <c r="G117" s="333">
        <f>G92+G86</f>
        <v>0</v>
      </c>
      <c r="H117" s="331"/>
      <c r="I117" s="324"/>
      <c r="J117" s="333">
        <f>J92+J86+J98+J104</f>
        <v>0</v>
      </c>
      <c r="K117" s="331"/>
      <c r="L117" s="324"/>
      <c r="M117" s="333">
        <f>M92+M86+M98+M104</f>
        <v>0</v>
      </c>
      <c r="N117" s="331"/>
      <c r="O117" s="324"/>
      <c r="P117" s="333">
        <f>P92+P86+P98+P104</f>
        <v>0</v>
      </c>
      <c r="Q117" s="331"/>
      <c r="R117" s="324"/>
      <c r="S117" s="333">
        <f>S92+S86+S98+S104</f>
        <v>0</v>
      </c>
      <c r="T117" s="175"/>
      <c r="U117" s="246">
        <f>SUM(G117:S117)</f>
        <v>0</v>
      </c>
      <c r="V117" s="155"/>
      <c r="W117" s="374"/>
    </row>
    <row r="118" spans="1:28" ht="6" customHeight="1" thickTop="1" x14ac:dyDescent="0.2">
      <c r="A118" s="270"/>
      <c r="B118" s="270"/>
      <c r="C118" s="270"/>
      <c r="D118" s="270"/>
      <c r="E118" s="270"/>
      <c r="F118" s="270"/>
      <c r="G118" s="270"/>
      <c r="H118" s="270"/>
      <c r="I118" s="270"/>
      <c r="J118" s="270"/>
      <c r="K118" s="270"/>
      <c r="L118" s="270"/>
      <c r="M118" s="270"/>
      <c r="N118" s="270"/>
      <c r="O118" s="176"/>
      <c r="P118" s="176"/>
      <c r="Q118" s="176"/>
      <c r="R118" s="176"/>
      <c r="S118" s="176"/>
      <c r="T118" s="176"/>
      <c r="U118" s="273"/>
      <c r="V118" s="155"/>
      <c r="W118" s="208"/>
    </row>
    <row r="119" spans="1:28" x14ac:dyDescent="0.2">
      <c r="A119" s="341"/>
      <c r="B119" s="336" t="s">
        <v>18</v>
      </c>
      <c r="C119" s="223" t="s">
        <v>203</v>
      </c>
      <c r="D119" s="223" t="s">
        <v>156</v>
      </c>
      <c r="E119" s="325"/>
      <c r="F119" s="223" t="s">
        <v>205</v>
      </c>
      <c r="G119" s="341" t="s">
        <v>127</v>
      </c>
      <c r="H119" s="299"/>
      <c r="I119" s="223" t="s">
        <v>205</v>
      </c>
      <c r="J119" s="341" t="s">
        <v>129</v>
      </c>
      <c r="K119" s="299"/>
      <c r="L119" s="223" t="s">
        <v>205</v>
      </c>
      <c r="M119" s="250" t="s">
        <v>130</v>
      </c>
      <c r="N119" s="272"/>
      <c r="O119" s="226" t="s">
        <v>205</v>
      </c>
      <c r="P119" s="250" t="s">
        <v>131</v>
      </c>
      <c r="Q119" s="272"/>
      <c r="R119" s="226" t="s">
        <v>205</v>
      </c>
      <c r="S119" s="250" t="s">
        <v>132</v>
      </c>
      <c r="T119" s="272"/>
      <c r="U119" s="250" t="s">
        <v>19</v>
      </c>
      <c r="V119" s="155"/>
      <c r="W119" s="208"/>
    </row>
    <row r="120" spans="1:28" x14ac:dyDescent="0.2">
      <c r="A120" s="324"/>
      <c r="B120" s="324"/>
      <c r="D120" s="224"/>
      <c r="F120" s="267"/>
      <c r="G120" s="326"/>
      <c r="H120" s="155"/>
      <c r="I120" s="267"/>
      <c r="J120" s="185"/>
      <c r="K120" s="227"/>
      <c r="L120" s="267"/>
      <c r="M120" s="326"/>
      <c r="N120" s="155"/>
      <c r="O120" s="267"/>
      <c r="R120" s="267"/>
      <c r="U120" s="254"/>
      <c r="V120" s="155"/>
      <c r="W120" s="208"/>
    </row>
    <row r="121" spans="1:28" x14ac:dyDescent="0.2">
      <c r="A121" s="326" t="s">
        <v>138</v>
      </c>
      <c r="B121" s="239"/>
      <c r="C121" s="268">
        <v>0</v>
      </c>
      <c r="D121" s="280">
        <v>0</v>
      </c>
      <c r="E121" s="336" t="s">
        <v>206</v>
      </c>
      <c r="F121" s="281">
        <v>0</v>
      </c>
      <c r="G121" s="282">
        <f>F121*C121</f>
        <v>0</v>
      </c>
      <c r="H121" s="300"/>
      <c r="I121" s="281">
        <v>0</v>
      </c>
      <c r="J121" s="258">
        <f>(I121*C121)*(1+D121)</f>
        <v>0</v>
      </c>
      <c r="K121" s="271"/>
      <c r="L121" s="281">
        <v>0</v>
      </c>
      <c r="M121" s="258">
        <f>(L121*C121)*(1+D121*2)</f>
        <v>0</v>
      </c>
      <c r="N121" s="271"/>
      <c r="O121" s="281">
        <v>0</v>
      </c>
      <c r="P121" s="258">
        <f>(O121*C121)*(1+D121*3)</f>
        <v>0</v>
      </c>
      <c r="Q121" s="271"/>
      <c r="R121" s="281">
        <v>0</v>
      </c>
      <c r="S121" s="258">
        <f>(R121*C121)*(1+D121*4)</f>
        <v>0</v>
      </c>
      <c r="T121" s="271"/>
      <c r="U121" s="248">
        <f>(S121+P121+M121+J121+G121)</f>
        <v>0</v>
      </c>
      <c r="V121" s="206"/>
      <c r="W121" s="208"/>
    </row>
    <row r="122" spans="1:28" x14ac:dyDescent="0.2">
      <c r="A122" s="261" t="s">
        <v>139</v>
      </c>
      <c r="B122" s="265"/>
      <c r="C122" s="323"/>
      <c r="D122" s="310"/>
      <c r="E122" s="336" t="s">
        <v>207</v>
      </c>
      <c r="F122" s="309"/>
      <c r="G122" s="283">
        <f>G121*0.01</f>
        <v>0</v>
      </c>
      <c r="H122" s="275"/>
      <c r="I122" s="199"/>
      <c r="J122" s="283">
        <f>J121*0.01</f>
        <v>0</v>
      </c>
      <c r="K122" s="275"/>
      <c r="L122" s="309"/>
      <c r="M122" s="283">
        <f>M121*0.01</f>
        <v>0</v>
      </c>
      <c r="N122" s="275"/>
      <c r="O122" s="309"/>
      <c r="P122" s="283">
        <f>P121*0.01</f>
        <v>0</v>
      </c>
      <c r="Q122" s="275"/>
      <c r="R122" s="309"/>
      <c r="S122" s="283">
        <f>S121*0.01</f>
        <v>0</v>
      </c>
      <c r="T122" s="275"/>
      <c r="U122" s="248">
        <f>SUM(G122:S122)</f>
        <v>0</v>
      </c>
      <c r="V122" s="207"/>
      <c r="W122" s="208"/>
    </row>
    <row r="123" spans="1:28" x14ac:dyDescent="0.2">
      <c r="A123" s="326" t="s">
        <v>140</v>
      </c>
      <c r="B123" s="308">
        <f>B121</f>
        <v>0</v>
      </c>
      <c r="C123" s="325"/>
      <c r="D123" s="312"/>
      <c r="E123" s="185"/>
      <c r="F123" s="285">
        <v>0</v>
      </c>
      <c r="G123" s="282">
        <f>F123*C121</f>
        <v>0</v>
      </c>
      <c r="H123" s="300"/>
      <c r="I123" s="286">
        <v>0</v>
      </c>
      <c r="J123" s="258">
        <f>(I123*C121)*(1+D121)</f>
        <v>0</v>
      </c>
      <c r="K123" s="271"/>
      <c r="L123" s="285">
        <v>0</v>
      </c>
      <c r="M123" s="258">
        <f>(L123*C121)*(1+D121*2)</f>
        <v>0</v>
      </c>
      <c r="N123" s="271"/>
      <c r="O123" s="285">
        <v>0</v>
      </c>
      <c r="P123" s="258">
        <f>(O123*C121)*(1+D121*3)</f>
        <v>0</v>
      </c>
      <c r="Q123" s="271"/>
      <c r="R123" s="285">
        <v>0</v>
      </c>
      <c r="S123" s="258">
        <f>(R123*C121)*(1+D121*4)</f>
        <v>0</v>
      </c>
      <c r="T123" s="271"/>
      <c r="U123" s="248">
        <f>S123+P123+M123+J123+G123</f>
        <v>0</v>
      </c>
      <c r="V123" s="207"/>
      <c r="W123" s="208"/>
    </row>
    <row r="124" spans="1:28" x14ac:dyDescent="0.2">
      <c r="A124" s="262" t="s">
        <v>139</v>
      </c>
      <c r="B124" s="265"/>
      <c r="C124" s="325"/>
      <c r="D124" s="312"/>
      <c r="E124" s="336" t="s">
        <v>231</v>
      </c>
      <c r="F124" s="200"/>
      <c r="G124" s="284">
        <f>G123*0.09</f>
        <v>0</v>
      </c>
      <c r="H124" s="276"/>
      <c r="I124" s="336"/>
      <c r="J124" s="284">
        <f>J123*0.09</f>
        <v>0</v>
      </c>
      <c r="K124" s="276"/>
      <c r="L124" s="338"/>
      <c r="M124" s="284">
        <f>M123*0.09</f>
        <v>0</v>
      </c>
      <c r="N124" s="276"/>
      <c r="O124" s="338"/>
      <c r="P124" s="284">
        <f>P123*0.09</f>
        <v>0</v>
      </c>
      <c r="Q124" s="276"/>
      <c r="R124" s="338"/>
      <c r="S124" s="284">
        <f>S123*0.09</f>
        <v>0</v>
      </c>
      <c r="T124" s="276"/>
      <c r="U124" s="248">
        <f>SUM(G124:S124)</f>
        <v>0</v>
      </c>
      <c r="W124" s="208"/>
    </row>
    <row r="125" spans="1:28" x14ac:dyDescent="0.2">
      <c r="A125" s="324" t="s">
        <v>141</v>
      </c>
      <c r="C125" s="323"/>
      <c r="D125" s="310"/>
      <c r="E125" s="336" t="s">
        <v>232</v>
      </c>
      <c r="F125" s="201"/>
      <c r="G125" s="178">
        <f>SUM(G121:G124)</f>
        <v>0</v>
      </c>
      <c r="H125" s="188"/>
      <c r="I125" s="199"/>
      <c r="J125" s="332">
        <f>SUM(J121:J124)</f>
        <v>0</v>
      </c>
      <c r="K125" s="331"/>
      <c r="L125" s="309"/>
      <c r="M125" s="332">
        <f>SUM(M121:M124)</f>
        <v>0</v>
      </c>
      <c r="N125" s="331"/>
      <c r="O125" s="267"/>
      <c r="P125" s="332">
        <f>SUM(P121:P124)</f>
        <v>0</v>
      </c>
      <c r="Q125" s="331"/>
      <c r="R125" s="267"/>
      <c r="S125" s="332">
        <f>SUM(S121:S124)</f>
        <v>0</v>
      </c>
      <c r="T125" s="330"/>
      <c r="U125" s="335">
        <f>SUM(U121:U124)</f>
        <v>0</v>
      </c>
      <c r="W125" s="208"/>
    </row>
    <row r="126" spans="1:28" x14ac:dyDescent="0.2">
      <c r="A126" s="324"/>
      <c r="C126" s="325"/>
      <c r="D126" s="312"/>
      <c r="F126" s="311"/>
      <c r="G126" s="325"/>
      <c r="H126" s="270"/>
      <c r="I126" s="336"/>
      <c r="J126" s="325"/>
      <c r="K126" s="270"/>
      <c r="L126" s="325"/>
      <c r="M126" s="325"/>
      <c r="N126" s="270"/>
      <c r="O126" s="311"/>
      <c r="P126" s="325"/>
      <c r="Q126" s="270"/>
      <c r="R126" s="325"/>
      <c r="S126" s="325"/>
      <c r="T126" s="270"/>
      <c r="U126" s="324"/>
      <c r="W126" s="208"/>
    </row>
    <row r="127" spans="1:28" x14ac:dyDescent="0.2">
      <c r="A127" s="326" t="s">
        <v>142</v>
      </c>
      <c r="B127" s="239"/>
      <c r="C127" s="180">
        <v>0</v>
      </c>
      <c r="D127" s="181">
        <v>0</v>
      </c>
      <c r="E127" s="323"/>
      <c r="F127" s="285">
        <v>0</v>
      </c>
      <c r="G127" s="282">
        <f>F127*C127</f>
        <v>0</v>
      </c>
      <c r="H127" s="300"/>
      <c r="I127" s="285">
        <v>0</v>
      </c>
      <c r="J127" s="258">
        <f>(I127*C127)*(1+D127)</f>
        <v>0</v>
      </c>
      <c r="K127" s="271"/>
      <c r="L127" s="285">
        <v>0</v>
      </c>
      <c r="M127" s="258">
        <f>(L127*C127)*(1+D127*2)</f>
        <v>0</v>
      </c>
      <c r="N127" s="271"/>
      <c r="O127" s="285">
        <v>0</v>
      </c>
      <c r="P127" s="258">
        <f>(O127*C127)*(1+D127*3)</f>
        <v>0</v>
      </c>
      <c r="Q127" s="271"/>
      <c r="R127" s="285">
        <v>0</v>
      </c>
      <c r="S127" s="258">
        <f>(R127*C127)*(1+D127*4)</f>
        <v>0</v>
      </c>
      <c r="T127" s="271"/>
      <c r="U127" s="248">
        <f>S127+P127+M127+J127+G127</f>
        <v>0</v>
      </c>
      <c r="W127" s="208"/>
    </row>
    <row r="128" spans="1:28" x14ac:dyDescent="0.2">
      <c r="A128" s="261" t="s">
        <v>143</v>
      </c>
      <c r="B128" s="265"/>
      <c r="C128" s="323"/>
      <c r="D128" s="310"/>
      <c r="F128" s="201"/>
      <c r="G128" s="283">
        <f>G127*0.01</f>
        <v>0</v>
      </c>
      <c r="H128" s="275"/>
      <c r="I128" s="201"/>
      <c r="J128" s="283">
        <f>J127*0.01</f>
        <v>0</v>
      </c>
      <c r="K128" s="275"/>
      <c r="L128" s="201"/>
      <c r="M128" s="283">
        <f>M127*0.01</f>
        <v>0</v>
      </c>
      <c r="N128" s="275"/>
      <c r="O128" s="201"/>
      <c r="P128" s="283">
        <f>P127*0.01</f>
        <v>0</v>
      </c>
      <c r="Q128" s="275"/>
      <c r="R128" s="202"/>
      <c r="S128" s="283">
        <f>S127*0.01</f>
        <v>0</v>
      </c>
      <c r="T128" s="275"/>
      <c r="U128" s="248">
        <f>SUM(G128:S128)</f>
        <v>0</v>
      </c>
      <c r="W128" s="208"/>
    </row>
    <row r="129" spans="1:53" x14ac:dyDescent="0.2">
      <c r="A129" s="326" t="s">
        <v>144</v>
      </c>
      <c r="B129" s="308">
        <f>B127</f>
        <v>0</v>
      </c>
      <c r="C129" s="323"/>
      <c r="D129" s="310"/>
      <c r="F129" s="179">
        <v>0</v>
      </c>
      <c r="G129" s="282">
        <f>F129*C127</f>
        <v>0</v>
      </c>
      <c r="H129" s="300"/>
      <c r="I129" s="179">
        <v>0</v>
      </c>
      <c r="J129" s="258">
        <f>(I129*C127)*(1+D127)</f>
        <v>0</v>
      </c>
      <c r="K129" s="271"/>
      <c r="L129" s="179">
        <v>0</v>
      </c>
      <c r="M129" s="258">
        <f>(L129*C127)*(1+D127*2)</f>
        <v>0</v>
      </c>
      <c r="N129" s="271"/>
      <c r="O129" s="179">
        <v>0</v>
      </c>
      <c r="P129" s="258">
        <f>(O129*C127)*(1+D127*3)</f>
        <v>0</v>
      </c>
      <c r="Q129" s="271"/>
      <c r="R129" s="179">
        <v>0</v>
      </c>
      <c r="S129" s="258">
        <f>(R129*C127)*(1+D127*4)</f>
        <v>0</v>
      </c>
      <c r="T129" s="271"/>
      <c r="U129" s="248">
        <f>S129+P129+M129+J129+G129</f>
        <v>0</v>
      </c>
      <c r="W129" s="210"/>
      <c r="X129" s="323"/>
      <c r="Y129" s="323"/>
      <c r="Z129" s="323"/>
      <c r="AA129" s="323"/>
      <c r="AB129" s="328"/>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row>
    <row r="130" spans="1:53" x14ac:dyDescent="0.2">
      <c r="A130" s="262" t="s">
        <v>143</v>
      </c>
      <c r="B130" s="265"/>
      <c r="C130" s="323"/>
      <c r="D130" s="204"/>
      <c r="F130" s="311"/>
      <c r="G130" s="284">
        <f>G129*0.09</f>
        <v>0</v>
      </c>
      <c r="H130" s="276"/>
      <c r="I130" s="311"/>
      <c r="J130" s="284">
        <f>J129*0.09</f>
        <v>0</v>
      </c>
      <c r="K130" s="276"/>
      <c r="L130" s="311"/>
      <c r="M130" s="284">
        <f>M129*0.09</f>
        <v>0</v>
      </c>
      <c r="N130" s="276"/>
      <c r="O130" s="311"/>
      <c r="P130" s="284">
        <f>P129*0.09</f>
        <v>0</v>
      </c>
      <c r="Q130" s="276"/>
      <c r="R130" s="323"/>
      <c r="S130" s="284">
        <f>S129*0.09</f>
        <v>0</v>
      </c>
      <c r="T130" s="276"/>
      <c r="U130" s="248">
        <f>SUM(G130:S130)</f>
        <v>0</v>
      </c>
      <c r="W130" s="210"/>
      <c r="X130" s="323"/>
      <c r="Y130" s="323"/>
      <c r="Z130" s="323"/>
      <c r="AA130" s="323"/>
      <c r="AB130" s="328"/>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row>
    <row r="131" spans="1:53" x14ac:dyDescent="0.2">
      <c r="A131" s="324" t="s">
        <v>145</v>
      </c>
      <c r="C131" s="323"/>
      <c r="D131" s="310"/>
      <c r="F131" s="201"/>
      <c r="G131" s="332">
        <f>SUM(G127:G130)</f>
        <v>0</v>
      </c>
      <c r="H131" s="331"/>
      <c r="I131" s="267"/>
      <c r="J131" s="332">
        <f>SUM(J127:J130)</f>
        <v>0</v>
      </c>
      <c r="K131" s="331"/>
      <c r="L131" s="267"/>
      <c r="M131" s="332">
        <f>SUM(M127:M130)</f>
        <v>0</v>
      </c>
      <c r="N131" s="331"/>
      <c r="O131" s="267"/>
      <c r="P131" s="332">
        <f>SUM(P127:P130)</f>
        <v>0</v>
      </c>
      <c r="Q131" s="331"/>
      <c r="R131" s="267"/>
      <c r="S131" s="332">
        <f>SUM(S127:S130)</f>
        <v>0</v>
      </c>
      <c r="T131" s="330"/>
      <c r="U131" s="335">
        <f>SUM(U127:U130)</f>
        <v>0</v>
      </c>
      <c r="W131" s="210"/>
      <c r="X131" s="323"/>
      <c r="Y131" s="323"/>
      <c r="Z131" s="323"/>
      <c r="AA131" s="323"/>
      <c r="AB131" s="328"/>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row>
    <row r="132" spans="1:53" x14ac:dyDescent="0.2">
      <c r="A132" s="324"/>
      <c r="C132" s="323"/>
      <c r="D132" s="310"/>
      <c r="F132" s="201"/>
      <c r="G132" s="182"/>
      <c r="H132" s="331"/>
      <c r="I132" s="267"/>
      <c r="J132" s="182"/>
      <c r="K132" s="331"/>
      <c r="L132" s="267"/>
      <c r="M132" s="182"/>
      <c r="N132" s="331"/>
      <c r="O132" s="267"/>
      <c r="P132" s="182"/>
      <c r="Q132" s="331"/>
      <c r="R132" s="267"/>
      <c r="S132" s="182"/>
      <c r="T132" s="331"/>
      <c r="U132" s="248"/>
      <c r="W132" s="210"/>
      <c r="X132" s="323"/>
      <c r="Y132" s="323"/>
      <c r="Z132" s="323"/>
      <c r="AA132" s="323"/>
      <c r="AB132" s="328"/>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3"/>
      <c r="AY132" s="323"/>
      <c r="AZ132" s="323"/>
      <c r="BA132" s="323"/>
    </row>
    <row r="133" spans="1:53" s="155" customFormat="1" x14ac:dyDescent="0.2">
      <c r="A133" s="326" t="s">
        <v>187</v>
      </c>
      <c r="B133" s="239"/>
      <c r="C133" s="287">
        <v>0</v>
      </c>
      <c r="D133" s="288">
        <v>0</v>
      </c>
      <c r="E133" s="326"/>
      <c r="F133" s="285">
        <v>0</v>
      </c>
      <c r="G133" s="282">
        <f>F133*C133</f>
        <v>0</v>
      </c>
      <c r="H133" s="300"/>
      <c r="I133" s="285">
        <v>0</v>
      </c>
      <c r="J133" s="258">
        <f>(I133*C133)*(1+D133)</f>
        <v>0</v>
      </c>
      <c r="K133" s="271"/>
      <c r="L133" s="285">
        <v>0</v>
      </c>
      <c r="M133" s="258">
        <f>(L133*C133)*(1+D133*2)</f>
        <v>0</v>
      </c>
      <c r="N133" s="271"/>
      <c r="O133" s="285">
        <v>0</v>
      </c>
      <c r="P133" s="258">
        <f>(O133*C133)*(1+D133*3)</f>
        <v>0</v>
      </c>
      <c r="Q133" s="271"/>
      <c r="R133" s="285">
        <v>0</v>
      </c>
      <c r="S133" s="258">
        <f>(R133*C133)*(1+D133*4)</f>
        <v>0</v>
      </c>
      <c r="T133" s="271"/>
      <c r="U133" s="248">
        <f>S133+P133+M133+J133+G133</f>
        <v>0</v>
      </c>
      <c r="V133" s="209"/>
      <c r="W133" s="210"/>
      <c r="X133" s="323"/>
      <c r="Y133" s="323"/>
      <c r="Z133" s="323"/>
      <c r="AA133" s="323"/>
      <c r="AB133" s="328"/>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row>
    <row r="134" spans="1:53" x14ac:dyDescent="0.2">
      <c r="A134" s="261" t="s">
        <v>188</v>
      </c>
      <c r="B134" s="265"/>
      <c r="C134" s="325"/>
      <c r="D134" s="312"/>
      <c r="F134" s="311"/>
      <c r="G134" s="283">
        <f>G133*0.01</f>
        <v>0</v>
      </c>
      <c r="H134" s="275"/>
      <c r="I134" s="311"/>
      <c r="J134" s="283">
        <f>J133*0.01</f>
        <v>0</v>
      </c>
      <c r="K134" s="275"/>
      <c r="L134" s="311"/>
      <c r="M134" s="283">
        <f>M133*0.01</f>
        <v>0</v>
      </c>
      <c r="N134" s="275"/>
      <c r="O134" s="311"/>
      <c r="P134" s="283">
        <f>P133*0.01</f>
        <v>0</v>
      </c>
      <c r="Q134" s="275"/>
      <c r="R134" s="311"/>
      <c r="S134" s="283">
        <f>S133*0.01</f>
        <v>0</v>
      </c>
      <c r="T134" s="275"/>
      <c r="U134" s="248">
        <f>SUM(G134:S134)</f>
        <v>0</v>
      </c>
      <c r="W134" s="210"/>
      <c r="X134" s="323"/>
      <c r="Y134" s="323"/>
      <c r="Z134" s="323"/>
      <c r="AA134" s="323"/>
      <c r="AB134" s="328"/>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row>
    <row r="135" spans="1:53" x14ac:dyDescent="0.2">
      <c r="A135" s="326" t="s">
        <v>189</v>
      </c>
      <c r="B135" s="308">
        <f>B133</f>
        <v>0</v>
      </c>
      <c r="C135" s="325"/>
      <c r="D135" s="312"/>
      <c r="F135" s="285">
        <v>0</v>
      </c>
      <c r="G135" s="282">
        <f>F135*C133</f>
        <v>0</v>
      </c>
      <c r="H135" s="300"/>
      <c r="I135" s="285">
        <v>0</v>
      </c>
      <c r="J135" s="258">
        <f>(I135*C133)*(1+D133)</f>
        <v>0</v>
      </c>
      <c r="K135" s="271"/>
      <c r="L135" s="285">
        <v>0</v>
      </c>
      <c r="M135" s="258">
        <f>(L135*C133)*(1+D133*2)</f>
        <v>0</v>
      </c>
      <c r="N135" s="271"/>
      <c r="O135" s="285">
        <v>0</v>
      </c>
      <c r="P135" s="258">
        <f>(O135*C133)*(1+D133*3)</f>
        <v>0</v>
      </c>
      <c r="Q135" s="271"/>
      <c r="R135" s="285">
        <v>0</v>
      </c>
      <c r="S135" s="258">
        <f>(R135*C133)*(1+D133*4)</f>
        <v>0</v>
      </c>
      <c r="T135" s="271"/>
      <c r="U135" s="248">
        <f>S135+P135+M135+J135+G135</f>
        <v>0</v>
      </c>
      <c r="W135" s="210"/>
      <c r="X135" s="323"/>
      <c r="Y135" s="323"/>
      <c r="Z135" s="323"/>
      <c r="AA135" s="323"/>
      <c r="AB135" s="328"/>
      <c r="AC135" s="323"/>
      <c r="AD135" s="323"/>
      <c r="AE135" s="323"/>
      <c r="AF135" s="323"/>
      <c r="AG135" s="323"/>
      <c r="AH135" s="323"/>
      <c r="AI135" s="323"/>
      <c r="AJ135" s="323"/>
      <c r="AK135" s="323"/>
      <c r="AL135" s="323"/>
      <c r="AM135" s="323"/>
      <c r="AN135" s="323"/>
      <c r="AO135" s="323"/>
      <c r="AP135" s="323"/>
      <c r="AQ135" s="323"/>
      <c r="AR135" s="323"/>
      <c r="AS135" s="323"/>
      <c r="AT135" s="323"/>
      <c r="AU135" s="323"/>
      <c r="AV135" s="323"/>
      <c r="AW135" s="323"/>
      <c r="AX135" s="323"/>
      <c r="AY135" s="323"/>
      <c r="AZ135" s="323"/>
      <c r="BA135" s="323"/>
    </row>
    <row r="136" spans="1:53" x14ac:dyDescent="0.2">
      <c r="A136" s="262" t="s">
        <v>188</v>
      </c>
      <c r="B136" s="265"/>
      <c r="C136" s="325"/>
      <c r="D136" s="312"/>
      <c r="F136" s="311"/>
      <c r="G136" s="284">
        <f>G135*0.09</f>
        <v>0</v>
      </c>
      <c r="H136" s="276"/>
      <c r="I136" s="311"/>
      <c r="J136" s="284">
        <f>J135*0.09</f>
        <v>0</v>
      </c>
      <c r="K136" s="276"/>
      <c r="L136" s="311"/>
      <c r="M136" s="284">
        <f>M135*0.09</f>
        <v>0</v>
      </c>
      <c r="N136" s="276"/>
      <c r="O136" s="311"/>
      <c r="P136" s="284">
        <f>P135*0.09</f>
        <v>0</v>
      </c>
      <c r="Q136" s="276"/>
      <c r="R136" s="311"/>
      <c r="S136" s="284">
        <f>S135*0.09</f>
        <v>0</v>
      </c>
      <c r="T136" s="276"/>
      <c r="U136" s="248">
        <f>SUM(G136:S136)</f>
        <v>0</v>
      </c>
      <c r="W136" s="210"/>
      <c r="X136" s="323"/>
      <c r="Y136" s="323"/>
      <c r="Z136" s="323"/>
      <c r="AA136" s="323"/>
      <c r="AB136" s="328"/>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3"/>
      <c r="AY136" s="323"/>
      <c r="AZ136" s="323"/>
      <c r="BA136" s="323"/>
    </row>
    <row r="137" spans="1:53" x14ac:dyDescent="0.2">
      <c r="A137" s="324" t="s">
        <v>190</v>
      </c>
      <c r="C137" s="325"/>
      <c r="D137" s="312"/>
      <c r="F137" s="311"/>
      <c r="G137" s="332">
        <f>SUM(G133:G136)</f>
        <v>0</v>
      </c>
      <c r="H137" s="331"/>
      <c r="I137" s="311"/>
      <c r="J137" s="332">
        <f>SUM(J133:J136)</f>
        <v>0</v>
      </c>
      <c r="K137" s="331"/>
      <c r="L137" s="325"/>
      <c r="M137" s="332">
        <f>SUM(M133:M136)</f>
        <v>0</v>
      </c>
      <c r="N137" s="331"/>
      <c r="O137" s="325"/>
      <c r="P137" s="332">
        <f>SUM(P133:P136)</f>
        <v>0</v>
      </c>
      <c r="Q137" s="331"/>
      <c r="R137" s="325"/>
      <c r="S137" s="332">
        <f>SUM(S133:S136)</f>
        <v>0</v>
      </c>
      <c r="T137" s="330"/>
      <c r="U137" s="335">
        <f>SUM(U133:U136)</f>
        <v>0</v>
      </c>
      <c r="W137" s="323"/>
      <c r="X137" s="323"/>
      <c r="Y137" s="323"/>
      <c r="Z137" s="323"/>
      <c r="AA137" s="323"/>
      <c r="AB137" s="328"/>
      <c r="AC137" s="323"/>
      <c r="AD137" s="323"/>
      <c r="AE137" s="323"/>
      <c r="AF137" s="323"/>
      <c r="AG137" s="323"/>
      <c r="AH137" s="323"/>
      <c r="AI137" s="323"/>
      <c r="AJ137" s="323"/>
      <c r="AK137" s="323"/>
      <c r="AL137" s="323"/>
      <c r="AM137" s="323"/>
      <c r="AN137" s="323"/>
      <c r="AO137" s="323"/>
      <c r="AP137" s="323"/>
      <c r="AQ137" s="323"/>
      <c r="AR137" s="323"/>
      <c r="AS137" s="323"/>
      <c r="AT137" s="323"/>
      <c r="AU137" s="323"/>
      <c r="AV137" s="323"/>
      <c r="AW137" s="323"/>
      <c r="AX137" s="323"/>
      <c r="AY137" s="323"/>
      <c r="AZ137" s="323"/>
      <c r="BA137" s="323"/>
    </row>
    <row r="138" spans="1:53" x14ac:dyDescent="0.2">
      <c r="A138" s="325"/>
      <c r="B138" s="325"/>
      <c r="C138" s="325"/>
      <c r="D138" s="312"/>
      <c r="F138" s="311"/>
      <c r="G138" s="48"/>
      <c r="H138" s="149"/>
      <c r="I138" s="325"/>
      <c r="J138" s="48"/>
      <c r="K138" s="149"/>
      <c r="L138" s="325"/>
      <c r="M138" s="48"/>
      <c r="N138" s="149"/>
      <c r="O138" s="325"/>
      <c r="P138" s="48"/>
      <c r="Q138" s="149"/>
      <c r="R138" s="325"/>
      <c r="S138" s="48"/>
      <c r="T138" s="149"/>
      <c r="U138" s="248"/>
    </row>
    <row r="139" spans="1:53" x14ac:dyDescent="0.2">
      <c r="A139" s="326" t="s">
        <v>191</v>
      </c>
      <c r="B139" s="239"/>
      <c r="C139" s="287">
        <v>0</v>
      </c>
      <c r="D139" s="288">
        <v>0</v>
      </c>
      <c r="F139" s="285">
        <v>0</v>
      </c>
      <c r="G139" s="282">
        <f>F139*C139</f>
        <v>0</v>
      </c>
      <c r="H139" s="300"/>
      <c r="I139" s="285">
        <v>0</v>
      </c>
      <c r="J139" s="258">
        <f>(I139*C139)*(1+D139)</f>
        <v>0</v>
      </c>
      <c r="K139" s="271"/>
      <c r="L139" s="285">
        <v>0</v>
      </c>
      <c r="M139" s="258">
        <f>(L139*C139)*(1+D139*2)</f>
        <v>0</v>
      </c>
      <c r="N139" s="271"/>
      <c r="O139" s="285">
        <v>0</v>
      </c>
      <c r="P139" s="258">
        <f>(O139*C139)*(1+D139*3)</f>
        <v>0</v>
      </c>
      <c r="Q139" s="271"/>
      <c r="R139" s="286">
        <v>0</v>
      </c>
      <c r="S139" s="258">
        <f>(R139*C139)*(1+D139*4)</f>
        <v>0</v>
      </c>
      <c r="T139" s="271"/>
      <c r="U139" s="248">
        <f>S139+P139+M139+J139+G139</f>
        <v>0</v>
      </c>
    </row>
    <row r="140" spans="1:53" x14ac:dyDescent="0.2">
      <c r="A140" s="261" t="s">
        <v>192</v>
      </c>
      <c r="B140" s="265"/>
      <c r="C140" s="325"/>
      <c r="D140" s="314"/>
      <c r="F140" s="311"/>
      <c r="G140" s="283">
        <f>G139*0.01</f>
        <v>0</v>
      </c>
      <c r="H140" s="275"/>
      <c r="I140" s="311"/>
      <c r="J140" s="283">
        <f>J139*0.01</f>
        <v>0</v>
      </c>
      <c r="K140" s="275"/>
      <c r="L140" s="311"/>
      <c r="M140" s="283">
        <f>M139*0.01</f>
        <v>0</v>
      </c>
      <c r="N140" s="275"/>
      <c r="O140" s="311"/>
      <c r="P140" s="283">
        <f>P139*0.01</f>
        <v>0</v>
      </c>
      <c r="Q140" s="275"/>
      <c r="R140" s="313"/>
      <c r="S140" s="283">
        <f>S139*0.01</f>
        <v>0</v>
      </c>
      <c r="T140" s="275"/>
      <c r="U140" s="248">
        <f>SUM(G140:S140)</f>
        <v>0</v>
      </c>
    </row>
    <row r="141" spans="1:53" x14ac:dyDescent="0.2">
      <c r="A141" s="326" t="s">
        <v>193</v>
      </c>
      <c r="B141" s="308">
        <f>B139</f>
        <v>0</v>
      </c>
      <c r="C141" s="325"/>
      <c r="D141" s="314"/>
      <c r="F141" s="285">
        <v>0</v>
      </c>
      <c r="G141" s="282">
        <f>F141*C139</f>
        <v>0</v>
      </c>
      <c r="H141" s="300"/>
      <c r="I141" s="285">
        <v>0</v>
      </c>
      <c r="J141" s="258">
        <f>(I141*C139)*(1+D139)</f>
        <v>0</v>
      </c>
      <c r="K141" s="271"/>
      <c r="L141" s="285">
        <v>0</v>
      </c>
      <c r="M141" s="258">
        <f>(L141*C139)*(1+D139*2)</f>
        <v>0</v>
      </c>
      <c r="N141" s="271"/>
      <c r="O141" s="285">
        <v>0</v>
      </c>
      <c r="P141" s="258">
        <f>(O141*C139)*(1+D139*3)</f>
        <v>0</v>
      </c>
      <c r="Q141" s="271"/>
      <c r="R141" s="286">
        <v>0</v>
      </c>
      <c r="S141" s="258">
        <f>(R141*C139)*(1+D139*4)</f>
        <v>0</v>
      </c>
      <c r="T141" s="271"/>
      <c r="U141" s="248">
        <f>S141+P141+M141+J141+G141</f>
        <v>0</v>
      </c>
    </row>
    <row r="142" spans="1:53" x14ac:dyDescent="0.2">
      <c r="A142" s="262" t="s">
        <v>192</v>
      </c>
      <c r="B142" s="265"/>
      <c r="C142" s="324"/>
      <c r="D142" s="340"/>
      <c r="F142" s="311"/>
      <c r="G142" s="284">
        <f>G141*0.09</f>
        <v>0</v>
      </c>
      <c r="H142" s="276"/>
      <c r="I142" s="311"/>
      <c r="J142" s="284">
        <f>J141*0.09</f>
        <v>0</v>
      </c>
      <c r="K142" s="276"/>
      <c r="L142" s="325"/>
      <c r="M142" s="284">
        <f>M141*0.09</f>
        <v>0</v>
      </c>
      <c r="N142" s="276"/>
      <c r="O142" s="311"/>
      <c r="P142" s="284">
        <f>P141*0.09</f>
        <v>0</v>
      </c>
      <c r="Q142" s="276"/>
      <c r="R142" s="313"/>
      <c r="S142" s="284">
        <f>S141*0.09</f>
        <v>0</v>
      </c>
      <c r="T142" s="276"/>
      <c r="U142" s="248">
        <f>SUM(G142:S142)</f>
        <v>0</v>
      </c>
    </row>
    <row r="143" spans="1:53" x14ac:dyDescent="0.2">
      <c r="A143" s="324" t="s">
        <v>194</v>
      </c>
      <c r="C143" s="324"/>
      <c r="D143" s="340"/>
      <c r="F143" s="339"/>
      <c r="G143" s="332">
        <f>SUM(G139:G142)</f>
        <v>0</v>
      </c>
      <c r="H143" s="331"/>
      <c r="I143" s="324"/>
      <c r="J143" s="334">
        <f>SUM(J139:J142)</f>
        <v>0</v>
      </c>
      <c r="K143" s="331"/>
      <c r="L143" s="324"/>
      <c r="M143" s="334">
        <f>SUM(M139:M142)</f>
        <v>0</v>
      </c>
      <c r="N143" s="331"/>
      <c r="O143" s="324"/>
      <c r="P143" s="332">
        <f>SUM(P139:P142)</f>
        <v>0</v>
      </c>
      <c r="Q143" s="331"/>
      <c r="R143" s="324"/>
      <c r="S143" s="334">
        <f>SUM(S139:S142)</f>
        <v>0</v>
      </c>
      <c r="T143" s="330"/>
      <c r="U143" s="335">
        <f>SUM(U139:U142)</f>
        <v>0</v>
      </c>
    </row>
    <row r="144" spans="1:53" x14ac:dyDescent="0.2">
      <c r="A144" s="324"/>
      <c r="C144" s="324"/>
      <c r="D144" s="340"/>
      <c r="F144" s="339"/>
      <c r="G144" s="182"/>
      <c r="H144" s="331"/>
      <c r="I144" s="324"/>
      <c r="J144" s="321"/>
      <c r="K144" s="331"/>
      <c r="L144" s="324"/>
      <c r="M144" s="321"/>
      <c r="N144" s="331"/>
      <c r="O144" s="324"/>
      <c r="P144" s="182"/>
      <c r="Q144" s="331"/>
      <c r="R144" s="324"/>
      <c r="S144" s="321"/>
      <c r="T144" s="331"/>
      <c r="U144" s="248"/>
    </row>
    <row r="145" spans="1:21" x14ac:dyDescent="0.2">
      <c r="A145" s="326" t="s">
        <v>218</v>
      </c>
      <c r="B145" s="239"/>
      <c r="C145" s="287">
        <v>0</v>
      </c>
      <c r="D145" s="288">
        <v>0</v>
      </c>
      <c r="F145" s="285">
        <v>0</v>
      </c>
      <c r="G145" s="282">
        <f>F145*C145</f>
        <v>0</v>
      </c>
      <c r="H145" s="300"/>
      <c r="I145" s="285">
        <v>0</v>
      </c>
      <c r="J145" s="258">
        <f>(I145*C145)*(1+D145)</f>
        <v>0</v>
      </c>
      <c r="K145" s="271"/>
      <c r="L145" s="285">
        <v>0</v>
      </c>
      <c r="M145" s="258">
        <f>(L145*C145)*(1+D145*2)</f>
        <v>0</v>
      </c>
      <c r="N145" s="271"/>
      <c r="O145" s="285">
        <v>0</v>
      </c>
      <c r="P145" s="258">
        <f>(O145*C145)*(1+D145*3)</f>
        <v>0</v>
      </c>
      <c r="Q145" s="271"/>
      <c r="R145" s="286">
        <v>0</v>
      </c>
      <c r="S145" s="258">
        <f>(R145*C145)*(1+D145*4)</f>
        <v>0</v>
      </c>
      <c r="T145" s="271"/>
      <c r="U145" s="248">
        <f>S145+P145+M145+J145+G145</f>
        <v>0</v>
      </c>
    </row>
    <row r="146" spans="1:21" x14ac:dyDescent="0.2">
      <c r="A146" s="261" t="s">
        <v>219</v>
      </c>
      <c r="B146" s="265"/>
      <c r="C146" s="325"/>
      <c r="D146" s="314"/>
      <c r="F146" s="311"/>
      <c r="G146" s="283">
        <f>G145*0.01</f>
        <v>0</v>
      </c>
      <c r="H146" s="275"/>
      <c r="I146" s="311"/>
      <c r="J146" s="283">
        <f>J145*0.01</f>
        <v>0</v>
      </c>
      <c r="K146" s="275"/>
      <c r="L146" s="311"/>
      <c r="M146" s="283">
        <f>M145*0.01</f>
        <v>0</v>
      </c>
      <c r="N146" s="275"/>
      <c r="O146" s="311"/>
      <c r="P146" s="283">
        <f>P145*0.01</f>
        <v>0</v>
      </c>
      <c r="Q146" s="275"/>
      <c r="R146" s="313"/>
      <c r="S146" s="283">
        <f>S145*0.01</f>
        <v>0</v>
      </c>
      <c r="T146" s="275"/>
      <c r="U146" s="248">
        <f>SUM(G146:S146)</f>
        <v>0</v>
      </c>
    </row>
    <row r="147" spans="1:21" x14ac:dyDescent="0.2">
      <c r="A147" s="326" t="s">
        <v>220</v>
      </c>
      <c r="B147" s="308">
        <f>B145</f>
        <v>0</v>
      </c>
      <c r="C147" s="325"/>
      <c r="D147" s="314"/>
      <c r="F147" s="285">
        <v>0</v>
      </c>
      <c r="G147" s="282">
        <f>F147*C145</f>
        <v>0</v>
      </c>
      <c r="H147" s="300"/>
      <c r="I147" s="285">
        <v>0</v>
      </c>
      <c r="J147" s="258">
        <f>(I147*C145)*(1+D145)</f>
        <v>0</v>
      </c>
      <c r="K147" s="271"/>
      <c r="L147" s="285">
        <v>0</v>
      </c>
      <c r="M147" s="258">
        <f>(L147*C145)*(1+D145*2)</f>
        <v>0</v>
      </c>
      <c r="N147" s="271"/>
      <c r="O147" s="285">
        <v>0</v>
      </c>
      <c r="P147" s="258">
        <f>(O147*C145)*(1+D145*3)</f>
        <v>0</v>
      </c>
      <c r="Q147" s="271"/>
      <c r="R147" s="286">
        <v>0</v>
      </c>
      <c r="S147" s="258">
        <f>(R147*C145)*(1+D145*4)</f>
        <v>0</v>
      </c>
      <c r="T147" s="271"/>
      <c r="U147" s="248">
        <f>S147+P147+M147+J147+G147</f>
        <v>0</v>
      </c>
    </row>
    <row r="148" spans="1:21" x14ac:dyDescent="0.2">
      <c r="A148" s="262" t="s">
        <v>219</v>
      </c>
      <c r="B148" s="265"/>
      <c r="C148" s="324"/>
      <c r="D148" s="340"/>
      <c r="F148" s="311"/>
      <c r="G148" s="284">
        <f>G147*0.09</f>
        <v>0</v>
      </c>
      <c r="H148" s="276"/>
      <c r="I148" s="311"/>
      <c r="J148" s="284">
        <f>J147*0.09</f>
        <v>0</v>
      </c>
      <c r="K148" s="276"/>
      <c r="L148" s="325"/>
      <c r="M148" s="284">
        <f>M147*0.09</f>
        <v>0</v>
      </c>
      <c r="N148" s="276"/>
      <c r="O148" s="311"/>
      <c r="P148" s="284">
        <f>P147*0.09</f>
        <v>0</v>
      </c>
      <c r="Q148" s="276"/>
      <c r="R148" s="313"/>
      <c r="S148" s="284">
        <f>S147*0.09</f>
        <v>0</v>
      </c>
      <c r="T148" s="276"/>
      <c r="U148" s="248">
        <f>SUM(G148:S148)</f>
        <v>0</v>
      </c>
    </row>
    <row r="149" spans="1:21" x14ac:dyDescent="0.2">
      <c r="A149" s="324" t="s">
        <v>233</v>
      </c>
      <c r="C149" s="324"/>
      <c r="D149" s="340"/>
      <c r="F149" s="339"/>
      <c r="G149" s="332">
        <f>SUM(G145:G148)</f>
        <v>0</v>
      </c>
      <c r="H149" s="331"/>
      <c r="I149" s="324"/>
      <c r="J149" s="334">
        <f>SUM(J145:J148)</f>
        <v>0</v>
      </c>
      <c r="K149" s="331"/>
      <c r="L149" s="324"/>
      <c r="M149" s="334">
        <f>SUM(M145:M148)</f>
        <v>0</v>
      </c>
      <c r="N149" s="331"/>
      <c r="O149" s="324"/>
      <c r="P149" s="332">
        <f>SUM(P145:P148)</f>
        <v>0</v>
      </c>
      <c r="Q149" s="331"/>
      <c r="R149" s="324"/>
      <c r="S149" s="334">
        <f>SUM(S145:S148)</f>
        <v>0</v>
      </c>
      <c r="T149" s="330"/>
      <c r="U149" s="335">
        <f>SUM(U145:U148)</f>
        <v>0</v>
      </c>
    </row>
    <row r="150" spans="1:21" x14ac:dyDescent="0.2">
      <c r="A150" s="262"/>
      <c r="B150" s="265"/>
      <c r="C150" s="324"/>
      <c r="D150" s="340"/>
      <c r="F150" s="311"/>
      <c r="G150" s="284"/>
      <c r="H150" s="276"/>
      <c r="I150" s="311"/>
      <c r="J150" s="284"/>
      <c r="K150" s="276"/>
      <c r="L150" s="325"/>
      <c r="M150" s="284"/>
      <c r="N150" s="276"/>
      <c r="O150" s="311"/>
      <c r="P150" s="284"/>
      <c r="Q150" s="276"/>
      <c r="R150" s="313"/>
      <c r="S150" s="284"/>
      <c r="T150" s="276"/>
      <c r="U150" s="248"/>
    </row>
    <row r="151" spans="1:21" x14ac:dyDescent="0.2">
      <c r="A151" s="326" t="s">
        <v>222</v>
      </c>
      <c r="B151" s="239"/>
      <c r="C151" s="287">
        <v>0</v>
      </c>
      <c r="D151" s="288">
        <v>0</v>
      </c>
      <c r="F151" s="285">
        <v>0</v>
      </c>
      <c r="G151" s="282">
        <f>F151*C151</f>
        <v>0</v>
      </c>
      <c r="H151" s="300"/>
      <c r="I151" s="285">
        <v>0</v>
      </c>
      <c r="J151" s="258">
        <f>(I151*C151)*(1+D151)</f>
        <v>0</v>
      </c>
      <c r="K151" s="271"/>
      <c r="L151" s="285">
        <v>0</v>
      </c>
      <c r="M151" s="258">
        <f>(L151*C151)*(1+D151*2)</f>
        <v>0</v>
      </c>
      <c r="N151" s="271"/>
      <c r="O151" s="285">
        <v>0</v>
      </c>
      <c r="P151" s="258">
        <f>(O151*C151)*(1+D151*3)</f>
        <v>0</v>
      </c>
      <c r="Q151" s="271"/>
      <c r="R151" s="286">
        <v>0</v>
      </c>
      <c r="S151" s="258">
        <f>(R151*C151)*(1+D151*4)</f>
        <v>0</v>
      </c>
      <c r="T151" s="271"/>
      <c r="U151" s="248">
        <f>S151+P151+M151+J151+G151</f>
        <v>0</v>
      </c>
    </row>
    <row r="152" spans="1:21" x14ac:dyDescent="0.2">
      <c r="A152" s="261" t="s">
        <v>223</v>
      </c>
      <c r="B152" s="265"/>
      <c r="C152" s="325"/>
      <c r="D152" s="314"/>
      <c r="F152" s="311"/>
      <c r="G152" s="283">
        <f>G151*0.01</f>
        <v>0</v>
      </c>
      <c r="H152" s="275"/>
      <c r="I152" s="311"/>
      <c r="J152" s="283">
        <f>J151*0.01</f>
        <v>0</v>
      </c>
      <c r="K152" s="275"/>
      <c r="L152" s="311"/>
      <c r="M152" s="283">
        <f>M151*0.01</f>
        <v>0</v>
      </c>
      <c r="N152" s="275"/>
      <c r="O152" s="311"/>
      <c r="P152" s="283">
        <f>P151*0.01</f>
        <v>0</v>
      </c>
      <c r="Q152" s="275"/>
      <c r="R152" s="313"/>
      <c r="S152" s="283">
        <f>S151*0.01</f>
        <v>0</v>
      </c>
      <c r="T152" s="275"/>
      <c r="U152" s="248">
        <f>SUM(G152:S152)</f>
        <v>0</v>
      </c>
    </row>
    <row r="153" spans="1:21" x14ac:dyDescent="0.2">
      <c r="A153" s="326" t="s">
        <v>224</v>
      </c>
      <c r="B153" s="308">
        <f>B151</f>
        <v>0</v>
      </c>
      <c r="C153" s="325"/>
      <c r="D153" s="314"/>
      <c r="F153" s="285">
        <v>0</v>
      </c>
      <c r="G153" s="282">
        <f>F153*C151</f>
        <v>0</v>
      </c>
      <c r="H153" s="300"/>
      <c r="I153" s="285">
        <v>0</v>
      </c>
      <c r="J153" s="258">
        <f>(I153*C151)*(1+D151)</f>
        <v>0</v>
      </c>
      <c r="K153" s="271"/>
      <c r="L153" s="285">
        <v>0</v>
      </c>
      <c r="M153" s="258">
        <f>(L153*C151)*(1+D151*2)</f>
        <v>0</v>
      </c>
      <c r="N153" s="271"/>
      <c r="O153" s="285">
        <v>0</v>
      </c>
      <c r="P153" s="258">
        <f>(O153*C151)*(1+D151*3)</f>
        <v>0</v>
      </c>
      <c r="Q153" s="271"/>
      <c r="R153" s="286">
        <v>0</v>
      </c>
      <c r="S153" s="258">
        <f>(R153*C151)*(1+D151*4)</f>
        <v>0</v>
      </c>
      <c r="T153" s="271"/>
      <c r="U153" s="248">
        <f>S153+P153+M153+J153+G153</f>
        <v>0</v>
      </c>
    </row>
    <row r="154" spans="1:21" x14ac:dyDescent="0.2">
      <c r="A154" s="262" t="s">
        <v>223</v>
      </c>
      <c r="B154" s="265"/>
      <c r="C154" s="324"/>
      <c r="D154" s="340"/>
      <c r="F154" s="311"/>
      <c r="G154" s="284">
        <f>G153*0.09</f>
        <v>0</v>
      </c>
      <c r="H154" s="276"/>
      <c r="I154" s="311"/>
      <c r="J154" s="284">
        <f>J153*0.09</f>
        <v>0</v>
      </c>
      <c r="K154" s="276"/>
      <c r="L154" s="325"/>
      <c r="M154" s="284">
        <f>M153*0.09</f>
        <v>0</v>
      </c>
      <c r="N154" s="276"/>
      <c r="O154" s="311"/>
      <c r="P154" s="284">
        <f>P153*0.09</f>
        <v>0</v>
      </c>
      <c r="Q154" s="276"/>
      <c r="R154" s="313"/>
      <c r="S154" s="284">
        <f>S153*0.09</f>
        <v>0</v>
      </c>
      <c r="T154" s="276"/>
      <c r="U154" s="248">
        <f>SUM(G154:S154)</f>
        <v>0</v>
      </c>
    </row>
    <row r="155" spans="1:21" x14ac:dyDescent="0.2">
      <c r="A155" s="324" t="s">
        <v>221</v>
      </c>
      <c r="C155" s="324"/>
      <c r="D155" s="340"/>
      <c r="F155" s="339"/>
      <c r="G155" s="332">
        <f>SUM(G151:G154)</f>
        <v>0</v>
      </c>
      <c r="H155" s="331"/>
      <c r="I155" s="324"/>
      <c r="J155" s="334">
        <f>SUM(J151:J154)</f>
        <v>0</v>
      </c>
      <c r="K155" s="331"/>
      <c r="L155" s="324"/>
      <c r="M155" s="334">
        <f>SUM(M151:M154)</f>
        <v>0</v>
      </c>
      <c r="N155" s="331"/>
      <c r="O155" s="324"/>
      <c r="P155" s="332">
        <f>SUM(P151:P154)</f>
        <v>0</v>
      </c>
      <c r="Q155" s="331"/>
      <c r="R155" s="324"/>
      <c r="S155" s="334">
        <f>SUM(S151:S154)</f>
        <v>0</v>
      </c>
      <c r="T155" s="330"/>
      <c r="U155" s="335">
        <f>SUM(U151:U154)</f>
        <v>0</v>
      </c>
    </row>
    <row r="156" spans="1:21" ht="13.5" thickBot="1" x14ac:dyDescent="0.25">
      <c r="A156" s="80" t="s">
        <v>146</v>
      </c>
      <c r="B156" s="211"/>
      <c r="C156" s="324"/>
      <c r="D156" s="340"/>
      <c r="F156" s="339"/>
      <c r="G156" s="333">
        <f>G131+G125+G137+G143+G149+G155</f>
        <v>0</v>
      </c>
      <c r="H156" s="331"/>
      <c r="I156" s="324"/>
      <c r="J156" s="333">
        <f>J131+J125+J137+J143+J149+J155</f>
        <v>0</v>
      </c>
      <c r="K156" s="331"/>
      <c r="L156" s="324"/>
      <c r="M156" s="333">
        <f>M131+M125+M137+M143+M149+M155</f>
        <v>0</v>
      </c>
      <c r="N156" s="331"/>
      <c r="O156" s="324"/>
      <c r="P156" s="333">
        <f>P131+P125+P137+P143+P149+P155</f>
        <v>0</v>
      </c>
      <c r="Q156" s="331"/>
      <c r="R156" s="324"/>
      <c r="S156" s="333">
        <f>S131+S125+S137+S143+S149+S155</f>
        <v>0</v>
      </c>
      <c r="T156" s="175"/>
      <c r="U156" s="246">
        <f>SUM(G156:S156)</f>
        <v>0</v>
      </c>
    </row>
    <row r="157" spans="1:21" ht="6" customHeight="1" thickTop="1" x14ac:dyDescent="0.2">
      <c r="A157" s="273"/>
      <c r="B157" s="213"/>
      <c r="C157" s="331"/>
      <c r="D157" s="331"/>
      <c r="E157" s="331"/>
      <c r="F157" s="331"/>
      <c r="G157" s="331"/>
      <c r="H157" s="331"/>
      <c r="I157" s="331"/>
      <c r="J157" s="331"/>
      <c r="K157" s="331"/>
      <c r="L157" s="331"/>
      <c r="M157" s="331"/>
      <c r="N157" s="331"/>
      <c r="O157" s="331"/>
      <c r="P157" s="331"/>
      <c r="Q157" s="331"/>
      <c r="R157" s="331"/>
      <c r="S157" s="147"/>
      <c r="T157" s="147"/>
      <c r="U157" s="147"/>
    </row>
    <row r="158" spans="1:21" x14ac:dyDescent="0.2">
      <c r="A158" s="263"/>
      <c r="B158" s="319" t="s">
        <v>18</v>
      </c>
      <c r="C158" s="341" t="s">
        <v>203</v>
      </c>
      <c r="D158" s="341" t="s">
        <v>156</v>
      </c>
      <c r="E158" s="324" t="s">
        <v>148</v>
      </c>
      <c r="F158" s="255" t="s">
        <v>205</v>
      </c>
      <c r="G158" s="263" t="s">
        <v>127</v>
      </c>
      <c r="H158" s="301"/>
      <c r="I158" s="255" t="s">
        <v>205</v>
      </c>
      <c r="J158" s="341" t="s">
        <v>129</v>
      </c>
      <c r="K158" s="299"/>
      <c r="L158" s="255" t="s">
        <v>205</v>
      </c>
      <c r="M158" s="250" t="s">
        <v>130</v>
      </c>
      <c r="N158" s="272"/>
      <c r="O158" s="255" t="s">
        <v>205</v>
      </c>
      <c r="P158" s="250" t="s">
        <v>131</v>
      </c>
      <c r="Q158" s="272"/>
      <c r="R158" s="255" t="s">
        <v>205</v>
      </c>
      <c r="S158" s="250" t="s">
        <v>132</v>
      </c>
      <c r="T158" s="272"/>
      <c r="U158" s="297" t="s">
        <v>19</v>
      </c>
    </row>
    <row r="159" spans="1:21" x14ac:dyDescent="0.2">
      <c r="A159" s="263"/>
      <c r="B159" s="319"/>
      <c r="C159" s="341"/>
      <c r="D159" s="341"/>
      <c r="E159" s="324"/>
      <c r="F159" s="255"/>
      <c r="G159" s="263"/>
      <c r="H159" s="301"/>
      <c r="I159" s="255"/>
      <c r="J159" s="341"/>
      <c r="K159" s="299"/>
      <c r="L159" s="255"/>
      <c r="M159" s="250"/>
      <c r="N159" s="272"/>
      <c r="O159" s="255"/>
      <c r="P159" s="250"/>
      <c r="Q159" s="272"/>
      <c r="R159" s="255"/>
      <c r="S159" s="250"/>
      <c r="T159" s="272"/>
      <c r="U159" s="297"/>
    </row>
    <row r="160" spans="1:21" x14ac:dyDescent="0.2">
      <c r="A160" s="264" t="s">
        <v>147</v>
      </c>
      <c r="B160" s="239"/>
      <c r="C160" s="268">
        <v>0</v>
      </c>
      <c r="D160" s="280">
        <v>0</v>
      </c>
      <c r="E160" s="239" t="s">
        <v>150</v>
      </c>
      <c r="F160" s="281">
        <v>0</v>
      </c>
      <c r="G160" s="284">
        <f>F160*C160</f>
        <v>0</v>
      </c>
      <c r="H160" s="276"/>
      <c r="I160" s="281">
        <v>0</v>
      </c>
      <c r="J160" s="258">
        <f>(I160*C160)*(1+D160)</f>
        <v>0</v>
      </c>
      <c r="K160" s="271"/>
      <c r="L160" s="281">
        <v>0</v>
      </c>
      <c r="M160" s="258">
        <f>(L160*C160)*(1+D160*2)</f>
        <v>0</v>
      </c>
      <c r="N160" s="271"/>
      <c r="O160" s="281">
        <v>0</v>
      </c>
      <c r="P160" s="258">
        <f>(O160*C160)*(1+D160*3)</f>
        <v>0</v>
      </c>
      <c r="Q160" s="271"/>
      <c r="R160" s="281">
        <v>0</v>
      </c>
      <c r="S160" s="258">
        <f>(R160*C160)*(1+D160*4)</f>
        <v>0</v>
      </c>
      <c r="T160" s="271"/>
      <c r="U160" s="298">
        <f>S160+P160+M160+J160+G160</f>
        <v>0</v>
      </c>
    </row>
    <row r="161" spans="1:21" x14ac:dyDescent="0.2">
      <c r="A161" s="265" t="s">
        <v>149</v>
      </c>
      <c r="C161" s="315"/>
      <c r="D161" s="310"/>
      <c r="E161" s="316"/>
      <c r="F161" s="423" t="s">
        <v>250</v>
      </c>
      <c r="G161" s="289">
        <f>IF(E160="Full Time",G160*0.31,G160*".09")</f>
        <v>0</v>
      </c>
      <c r="H161" s="302"/>
      <c r="I161" s="317"/>
      <c r="J161" s="289">
        <f>IF(E160="Full Time",J160*0.3,J160*".09")</f>
        <v>0</v>
      </c>
      <c r="K161" s="302"/>
      <c r="L161" s="317"/>
      <c r="M161" s="293">
        <f>IF(E160="Full Time",M160*0.3,M160*".09")</f>
        <v>0</v>
      </c>
      <c r="N161" s="302"/>
      <c r="O161" s="317"/>
      <c r="P161" s="296">
        <f>IF(E160="Full Time",P160*0.3,P160*".09")</f>
        <v>0</v>
      </c>
      <c r="Q161" s="277"/>
      <c r="R161" s="317"/>
      <c r="S161" s="289">
        <f>IF(E160="Full Time",S160*0.3,S160*".09")</f>
        <v>0</v>
      </c>
      <c r="T161" s="277"/>
      <c r="U161" s="327">
        <f>SUM(G161:S161)</f>
        <v>0</v>
      </c>
    </row>
    <row r="162" spans="1:21" x14ac:dyDescent="0.2">
      <c r="A162" s="266" t="s">
        <v>153</v>
      </c>
      <c r="C162" s="315"/>
      <c r="D162" s="312"/>
      <c r="E162" s="316"/>
      <c r="F162" s="422" t="s">
        <v>251</v>
      </c>
      <c r="G162" s="290">
        <f>SUM(G160:G161)</f>
        <v>0</v>
      </c>
      <c r="H162" s="303"/>
      <c r="I162" s="317"/>
      <c r="J162" s="290">
        <f>SUM(J160:J161)</f>
        <v>0</v>
      </c>
      <c r="K162" s="303"/>
      <c r="L162" s="317"/>
      <c r="M162" s="294">
        <f>SUM(M160:M161)</f>
        <v>0</v>
      </c>
      <c r="N162" s="303"/>
      <c r="O162" s="317"/>
      <c r="P162" s="291">
        <f t="shared" ref="P162" si="0">SUM(P160:P161)</f>
        <v>0</v>
      </c>
      <c r="Q162" s="279"/>
      <c r="R162" s="317"/>
      <c r="S162" s="291">
        <f>SUM(S160:S161)</f>
        <v>0</v>
      </c>
      <c r="T162" s="278"/>
      <c r="U162" s="335">
        <f>SUM(G162:S162)</f>
        <v>0</v>
      </c>
    </row>
    <row r="163" spans="1:21" x14ac:dyDescent="0.2">
      <c r="A163" s="266"/>
      <c r="C163" s="315"/>
      <c r="D163" s="312"/>
      <c r="E163" s="316"/>
      <c r="F163" s="200"/>
      <c r="G163" s="183"/>
      <c r="H163" s="303"/>
      <c r="I163" s="317"/>
      <c r="J163" s="183"/>
      <c r="K163" s="303"/>
      <c r="L163" s="317"/>
      <c r="M163" s="186"/>
      <c r="N163" s="303"/>
      <c r="O163" s="317"/>
      <c r="P163" s="187"/>
      <c r="Q163" s="279"/>
      <c r="R163" s="317"/>
      <c r="S163" s="183"/>
      <c r="T163" s="279"/>
      <c r="U163" s="248"/>
    </row>
    <row r="164" spans="1:21" x14ac:dyDescent="0.2">
      <c r="A164" s="326" t="s">
        <v>151</v>
      </c>
      <c r="B164" s="239"/>
      <c r="C164" s="268">
        <v>0</v>
      </c>
      <c r="D164" s="280">
        <v>0</v>
      </c>
      <c r="E164" s="257" t="s">
        <v>150</v>
      </c>
      <c r="F164" s="179">
        <v>0</v>
      </c>
      <c r="G164" s="284">
        <f>F164*C164</f>
        <v>0</v>
      </c>
      <c r="H164" s="276"/>
      <c r="I164" s="281">
        <v>0</v>
      </c>
      <c r="J164" s="258">
        <f>(I164*C164)*(1+D164)</f>
        <v>0</v>
      </c>
      <c r="K164" s="271"/>
      <c r="L164" s="281">
        <v>0</v>
      </c>
      <c r="M164" s="258">
        <f>(L164*C164)*(1+D164*2)</f>
        <v>0</v>
      </c>
      <c r="N164" s="271"/>
      <c r="O164" s="281">
        <v>0</v>
      </c>
      <c r="P164" s="258">
        <f>(O164*C164)*(1+D164*3)</f>
        <v>0</v>
      </c>
      <c r="Q164" s="271"/>
      <c r="R164" s="281">
        <v>0</v>
      </c>
      <c r="S164" s="258">
        <f>(R164*C164)*(1+D164*4)</f>
        <v>0</v>
      </c>
      <c r="T164" s="271"/>
      <c r="U164" s="298">
        <f>S164+P164+M164+J164+G164</f>
        <v>0</v>
      </c>
    </row>
    <row r="165" spans="1:21" x14ac:dyDescent="0.2">
      <c r="A165" s="265" t="s">
        <v>152</v>
      </c>
      <c r="C165" s="315"/>
      <c r="D165" s="312"/>
      <c r="E165" s="316"/>
      <c r="F165" s="311"/>
      <c r="G165" s="289">
        <f>IF(E164="Full Time",G164*0.31,G164*".09")</f>
        <v>0</v>
      </c>
      <c r="H165" s="302"/>
      <c r="I165" s="317"/>
      <c r="J165" s="289">
        <f>IF(E164="Full Time",J164*0.3,J164*".09")</f>
        <v>0</v>
      </c>
      <c r="K165" s="302"/>
      <c r="L165" s="317"/>
      <c r="M165" s="293">
        <f>IF(E164="Full Time",M164*0.3,M164*".09")</f>
        <v>0</v>
      </c>
      <c r="N165" s="302"/>
      <c r="O165" s="317"/>
      <c r="P165" s="296">
        <f>IF(E164="Full Time",P164*0.3,P164*".09")</f>
        <v>0</v>
      </c>
      <c r="Q165" s="277"/>
      <c r="R165" s="317"/>
      <c r="S165" s="289">
        <f>IF(E164="Full Time",S164*0.3,S164*".09")</f>
        <v>0</v>
      </c>
      <c r="T165" s="277"/>
      <c r="U165" s="248">
        <f>SUM(G165:S165)</f>
        <v>0</v>
      </c>
    </row>
    <row r="166" spans="1:21" x14ac:dyDescent="0.2">
      <c r="A166" s="324" t="s">
        <v>154</v>
      </c>
      <c r="C166" s="315"/>
      <c r="D166" s="212"/>
      <c r="E166" s="316"/>
      <c r="F166" s="311"/>
      <c r="G166" s="290">
        <f>SUM(G164:G165)</f>
        <v>0</v>
      </c>
      <c r="H166" s="303"/>
      <c r="I166" s="317"/>
      <c r="J166" s="290">
        <f>SUM(J164:J165)</f>
        <v>0</v>
      </c>
      <c r="K166" s="303"/>
      <c r="L166" s="317"/>
      <c r="M166" s="294">
        <f>SUM(M164:M165)</f>
        <v>0</v>
      </c>
      <c r="N166" s="303"/>
      <c r="O166" s="317"/>
      <c r="P166" s="291">
        <f t="shared" ref="P166" si="1">SUM(P164:P165)</f>
        <v>0</v>
      </c>
      <c r="Q166" s="279"/>
      <c r="R166" s="317"/>
      <c r="S166" s="291">
        <f>SUM(S164:S165)</f>
        <v>0</v>
      </c>
      <c r="T166" s="278"/>
      <c r="U166" s="335">
        <f>SUM(G166:S166)</f>
        <v>0</v>
      </c>
    </row>
    <row r="167" spans="1:21" x14ac:dyDescent="0.2">
      <c r="A167" s="324"/>
      <c r="C167" s="315"/>
      <c r="D167" s="310"/>
      <c r="E167" s="316"/>
      <c r="F167" s="201"/>
      <c r="G167" s="183"/>
      <c r="H167" s="303"/>
      <c r="I167" s="317"/>
      <c r="J167" s="183"/>
      <c r="K167" s="303"/>
      <c r="L167" s="317"/>
      <c r="M167" s="186"/>
      <c r="N167" s="303"/>
      <c r="O167" s="317"/>
      <c r="P167" s="187"/>
      <c r="Q167" s="279"/>
      <c r="R167" s="317"/>
      <c r="S167" s="183"/>
      <c r="T167" s="279"/>
      <c r="U167" s="248"/>
    </row>
    <row r="168" spans="1:21" x14ac:dyDescent="0.2">
      <c r="A168" s="326" t="s">
        <v>196</v>
      </c>
      <c r="B168" s="239"/>
      <c r="C168" s="268">
        <v>0</v>
      </c>
      <c r="D168" s="280">
        <v>0</v>
      </c>
      <c r="E168" s="257" t="s">
        <v>150</v>
      </c>
      <c r="F168" s="179">
        <v>0</v>
      </c>
      <c r="G168" s="284">
        <f>F168*C168</f>
        <v>0</v>
      </c>
      <c r="H168" s="276"/>
      <c r="I168" s="281">
        <v>0</v>
      </c>
      <c r="J168" s="258">
        <f>(I168*C168)*(1+D168)</f>
        <v>0</v>
      </c>
      <c r="K168" s="271"/>
      <c r="L168" s="281">
        <v>0</v>
      </c>
      <c r="M168" s="258">
        <f>(L168*C168)*(1+D168*2)</f>
        <v>0</v>
      </c>
      <c r="N168" s="271"/>
      <c r="O168" s="281">
        <v>0</v>
      </c>
      <c r="P168" s="258">
        <f>(O168*C168)*(1+D168*3)</f>
        <v>0</v>
      </c>
      <c r="Q168" s="271"/>
      <c r="R168" s="281">
        <v>0</v>
      </c>
      <c r="S168" s="258">
        <f>(R168*C168)*(1+D168*4)</f>
        <v>0</v>
      </c>
      <c r="T168" s="271"/>
      <c r="U168" s="298">
        <f>S168+P168+M168+J168+G168</f>
        <v>0</v>
      </c>
    </row>
    <row r="169" spans="1:21" x14ac:dyDescent="0.2">
      <c r="A169" s="260" t="s">
        <v>197</v>
      </c>
      <c r="C169" s="315"/>
      <c r="D169" s="204"/>
      <c r="E169" s="316"/>
      <c r="F169" s="311"/>
      <c r="G169" s="289">
        <f>IF(E168="Full Time",G168*0.31,G168*".09")</f>
        <v>0</v>
      </c>
      <c r="H169" s="302"/>
      <c r="I169" s="317"/>
      <c r="J169" s="289">
        <f>IF(E168="Full Time",J168*0.3,J168*".09")</f>
        <v>0</v>
      </c>
      <c r="K169" s="302"/>
      <c r="L169" s="317"/>
      <c r="M169" s="293">
        <f>IF(E168="Full Time",M168*0.3,M168*".09")</f>
        <v>0</v>
      </c>
      <c r="N169" s="302"/>
      <c r="O169" s="317"/>
      <c r="P169" s="296">
        <f>IF(E168="Full Time",P168*0.3,P168*".09")</f>
        <v>0</v>
      </c>
      <c r="Q169" s="277"/>
      <c r="R169" s="317"/>
      <c r="S169" s="289">
        <f>IF(E168="Full Time",S168*0.3,S168*".09")</f>
        <v>0</v>
      </c>
      <c r="T169" s="277"/>
      <c r="U169" s="248">
        <f>SUM(G169:S169)</f>
        <v>0</v>
      </c>
    </row>
    <row r="170" spans="1:21" x14ac:dyDescent="0.2">
      <c r="A170" s="324" t="s">
        <v>198</v>
      </c>
      <c r="C170" s="315"/>
      <c r="D170" s="310"/>
      <c r="E170" s="316"/>
      <c r="F170" s="201"/>
      <c r="G170" s="290">
        <f>SUM(G168:G169)</f>
        <v>0</v>
      </c>
      <c r="H170" s="303"/>
      <c r="I170" s="317"/>
      <c r="J170" s="290">
        <f>SUM(J168:J169)</f>
        <v>0</v>
      </c>
      <c r="K170" s="303"/>
      <c r="L170" s="317"/>
      <c r="M170" s="294">
        <f>SUM(M168:M169)</f>
        <v>0</v>
      </c>
      <c r="N170" s="303"/>
      <c r="O170" s="317"/>
      <c r="P170" s="291">
        <f t="shared" ref="P170" si="2">SUM(P168:P169)</f>
        <v>0</v>
      </c>
      <c r="Q170" s="279"/>
      <c r="R170" s="317"/>
      <c r="S170" s="291">
        <f>SUM(S168:S169)</f>
        <v>0</v>
      </c>
      <c r="T170" s="278"/>
      <c r="U170" s="335">
        <f>SUM(G170:S170)</f>
        <v>0</v>
      </c>
    </row>
    <row r="171" spans="1:21" x14ac:dyDescent="0.2">
      <c r="A171" s="324"/>
      <c r="C171" s="315"/>
      <c r="D171" s="310"/>
      <c r="E171" s="316"/>
      <c r="F171" s="201"/>
      <c r="G171" s="183"/>
      <c r="H171" s="303"/>
      <c r="I171" s="317"/>
      <c r="J171" s="183"/>
      <c r="K171" s="303"/>
      <c r="L171" s="317"/>
      <c r="M171" s="186"/>
      <c r="N171" s="303"/>
      <c r="O171" s="317"/>
      <c r="P171" s="187"/>
      <c r="Q171" s="279"/>
      <c r="R171" s="317"/>
      <c r="S171" s="183"/>
      <c r="T171" s="279"/>
      <c r="U171" s="248"/>
    </row>
    <row r="172" spans="1:21" x14ac:dyDescent="0.2">
      <c r="A172" s="326" t="s">
        <v>199</v>
      </c>
      <c r="B172" s="239"/>
      <c r="C172" s="268">
        <v>0</v>
      </c>
      <c r="D172" s="288">
        <v>0</v>
      </c>
      <c r="E172" s="257" t="s">
        <v>150</v>
      </c>
      <c r="F172" s="285">
        <v>0</v>
      </c>
      <c r="G172" s="284">
        <f>F172*C172</f>
        <v>0</v>
      </c>
      <c r="H172" s="276"/>
      <c r="I172" s="281">
        <v>0</v>
      </c>
      <c r="J172" s="258">
        <f>(I172*C172)*(1+D172)</f>
        <v>0</v>
      </c>
      <c r="K172" s="271"/>
      <c r="L172" s="281">
        <v>0</v>
      </c>
      <c r="M172" s="258">
        <f>(L172*C172)*(1+D172*2)</f>
        <v>0</v>
      </c>
      <c r="N172" s="271"/>
      <c r="O172" s="281">
        <v>0</v>
      </c>
      <c r="P172" s="258">
        <f>(O172*C172)*(1+D172*3)</f>
        <v>0</v>
      </c>
      <c r="Q172" s="271"/>
      <c r="R172" s="281">
        <v>0</v>
      </c>
      <c r="S172" s="258">
        <f>(R172*C172)*(1+D172*4)</f>
        <v>0</v>
      </c>
      <c r="T172" s="271"/>
      <c r="U172" s="298">
        <f>S172+P172+M172+J172+G172</f>
        <v>0</v>
      </c>
    </row>
    <row r="173" spans="1:21" x14ac:dyDescent="0.2">
      <c r="A173" s="260" t="s">
        <v>200</v>
      </c>
      <c r="C173" s="315"/>
      <c r="D173" s="312"/>
      <c r="E173" s="316"/>
      <c r="F173" s="311"/>
      <c r="G173" s="289">
        <f>IF(E172="Full Time",G172*0.31,G172*".09")</f>
        <v>0</v>
      </c>
      <c r="H173" s="302"/>
      <c r="I173" s="317"/>
      <c r="J173" s="289">
        <f>IF(E172="Full Time",J172*0.3,J172*".09")</f>
        <v>0</v>
      </c>
      <c r="K173" s="302"/>
      <c r="L173" s="317"/>
      <c r="M173" s="293">
        <f>IF(E172="Full Time",M172*0.3,M172*".09")</f>
        <v>0</v>
      </c>
      <c r="N173" s="302"/>
      <c r="O173" s="317"/>
      <c r="P173" s="289">
        <f>IF(E172="Full Time",P172*0.3,P172*".09")</f>
        <v>0</v>
      </c>
      <c r="Q173" s="277"/>
      <c r="R173" s="317"/>
      <c r="S173" s="289">
        <f>IF(E172="Full Time",S172*0.3,S172*".09")</f>
        <v>0</v>
      </c>
      <c r="T173" s="277"/>
      <c r="U173" s="248">
        <f>SUM(G173:S173)</f>
        <v>0</v>
      </c>
    </row>
    <row r="174" spans="1:21" x14ac:dyDescent="0.2">
      <c r="A174" s="324" t="s">
        <v>201</v>
      </c>
      <c r="C174" s="316"/>
      <c r="D174" s="312"/>
      <c r="E174" s="316"/>
      <c r="F174" s="311"/>
      <c r="G174" s="291">
        <f>SUM(G172:G173)</f>
        <v>0</v>
      </c>
      <c r="H174" s="279"/>
      <c r="I174" s="317"/>
      <c r="J174" s="291">
        <f>SUM(J172:J173)</f>
        <v>0</v>
      </c>
      <c r="K174" s="279"/>
      <c r="L174" s="317"/>
      <c r="M174" s="295">
        <f>SUM(M172:M173)</f>
        <v>0</v>
      </c>
      <c r="N174" s="279"/>
      <c r="O174" s="317"/>
      <c r="P174" s="291">
        <f t="shared" ref="P174" si="3">SUM(P172:P173)</f>
        <v>0</v>
      </c>
      <c r="Q174" s="279"/>
      <c r="R174" s="318"/>
      <c r="S174" s="291">
        <f>SUM(S172:S173)</f>
        <v>0</v>
      </c>
      <c r="T174" s="278"/>
      <c r="U174" s="335">
        <f>SUM(G174:S174)</f>
        <v>0</v>
      </c>
    </row>
    <row r="175" spans="1:21" x14ac:dyDescent="0.2">
      <c r="A175" s="324"/>
      <c r="C175" s="316"/>
      <c r="D175" s="312"/>
      <c r="E175" s="316"/>
      <c r="F175" s="311"/>
      <c r="G175" s="187"/>
      <c r="H175" s="279"/>
      <c r="I175" s="317"/>
      <c r="J175" s="187"/>
      <c r="K175" s="279"/>
      <c r="L175" s="317"/>
      <c r="M175" s="322"/>
      <c r="N175" s="279"/>
      <c r="O175" s="317"/>
      <c r="P175" s="187"/>
      <c r="Q175" s="279"/>
      <c r="R175" s="318"/>
      <c r="S175" s="187"/>
      <c r="T175" s="279"/>
      <c r="U175" s="298"/>
    </row>
    <row r="176" spans="1:21" x14ac:dyDescent="0.2">
      <c r="A176" s="306" t="s">
        <v>225</v>
      </c>
      <c r="B176" s="239"/>
      <c r="C176" s="268">
        <v>0</v>
      </c>
      <c r="D176" s="280">
        <v>0</v>
      </c>
      <c r="E176" s="239" t="s">
        <v>150</v>
      </c>
      <c r="F176" s="281">
        <v>0</v>
      </c>
      <c r="G176" s="284">
        <f>F176*C176</f>
        <v>0</v>
      </c>
      <c r="H176" s="276"/>
      <c r="I176" s="281">
        <v>0</v>
      </c>
      <c r="J176" s="258">
        <f>(I176*C176)*(1+D176)</f>
        <v>0</v>
      </c>
      <c r="K176" s="271"/>
      <c r="L176" s="281">
        <v>0</v>
      </c>
      <c r="M176" s="258">
        <f>(L176*C176)*(1+D176*2)</f>
        <v>0</v>
      </c>
      <c r="N176" s="271"/>
      <c r="O176" s="281">
        <v>0</v>
      </c>
      <c r="P176" s="258">
        <f>(O176*C176)*(1+D176*3)</f>
        <v>0</v>
      </c>
      <c r="Q176" s="271"/>
      <c r="R176" s="281">
        <v>0</v>
      </c>
      <c r="S176" s="258">
        <f>(R176*C176)*(1+D176*4)</f>
        <v>0</v>
      </c>
      <c r="T176" s="271"/>
      <c r="U176" s="298">
        <f>S176+P176+M176+J176+G176</f>
        <v>0</v>
      </c>
    </row>
    <row r="177" spans="1:39" x14ac:dyDescent="0.2">
      <c r="A177" s="260" t="s">
        <v>226</v>
      </c>
      <c r="C177" s="315"/>
      <c r="D177" s="310"/>
      <c r="E177" s="316"/>
      <c r="F177" s="309"/>
      <c r="G177" s="289">
        <f>IF(E176="Full Time",G176*0.31,G176*".09")</f>
        <v>0</v>
      </c>
      <c r="H177" s="302"/>
      <c r="I177" s="317"/>
      <c r="J177" s="289">
        <f>IF(E176="Full Time",J176*0.3,J176*".09")</f>
        <v>0</v>
      </c>
      <c r="K177" s="302"/>
      <c r="L177" s="317"/>
      <c r="M177" s="293">
        <f>IF(E176="Full Time",M176*0.3,M176*".09")</f>
        <v>0</v>
      </c>
      <c r="N177" s="302"/>
      <c r="O177" s="317"/>
      <c r="P177" s="296">
        <f>IF(E176="Full Time",P176*0.3,P176*".09")</f>
        <v>0</v>
      </c>
      <c r="Q177" s="277"/>
      <c r="R177" s="317"/>
      <c r="S177" s="289">
        <f>IF(E176="Full Time",S176*0.3,S176*".09")</f>
        <v>0</v>
      </c>
      <c r="T177" s="277"/>
      <c r="U177" s="327">
        <f>SUM(G177:S177)</f>
        <v>0</v>
      </c>
    </row>
    <row r="178" spans="1:39" x14ac:dyDescent="0.2">
      <c r="A178" s="266" t="s">
        <v>227</v>
      </c>
      <c r="C178" s="315"/>
      <c r="D178" s="312"/>
      <c r="E178" s="316"/>
      <c r="F178" s="311"/>
      <c r="G178" s="290">
        <f>SUM(G176:G177)</f>
        <v>0</v>
      </c>
      <c r="H178" s="303"/>
      <c r="I178" s="317"/>
      <c r="J178" s="290">
        <f>SUM(J176:J177)</f>
        <v>0</v>
      </c>
      <c r="K178" s="303"/>
      <c r="L178" s="317"/>
      <c r="M178" s="294">
        <f>SUM(M176:M177)</f>
        <v>0</v>
      </c>
      <c r="N178" s="303"/>
      <c r="O178" s="317"/>
      <c r="P178" s="291">
        <f t="shared" ref="P178" si="4">SUM(P176:P177)</f>
        <v>0</v>
      </c>
      <c r="Q178" s="279"/>
      <c r="R178" s="317"/>
      <c r="S178" s="291">
        <f>SUM(S176:S177)</f>
        <v>0</v>
      </c>
      <c r="T178" s="278"/>
      <c r="U178" s="335">
        <f>SUM(G178:S178)</f>
        <v>0</v>
      </c>
    </row>
    <row r="179" spans="1:39" x14ac:dyDescent="0.2">
      <c r="A179" s="266"/>
      <c r="C179" s="315"/>
      <c r="D179" s="312"/>
      <c r="E179" s="316"/>
      <c r="F179" s="311"/>
      <c r="G179" s="183"/>
      <c r="H179" s="303"/>
      <c r="I179" s="317"/>
      <c r="J179" s="183"/>
      <c r="K179" s="303"/>
      <c r="L179" s="317"/>
      <c r="M179" s="186"/>
      <c r="N179" s="303"/>
      <c r="O179" s="317"/>
      <c r="P179" s="187"/>
      <c r="Q179" s="279"/>
      <c r="R179" s="317"/>
      <c r="S179" s="187"/>
      <c r="T179" s="279"/>
      <c r="U179" s="298"/>
    </row>
    <row r="180" spans="1:39" x14ac:dyDescent="0.2">
      <c r="A180" s="326" t="s">
        <v>228</v>
      </c>
      <c r="B180" s="239"/>
      <c r="C180" s="268">
        <v>0</v>
      </c>
      <c r="D180" s="288">
        <v>0</v>
      </c>
      <c r="E180" s="257" t="s">
        <v>150</v>
      </c>
      <c r="F180" s="285">
        <v>0</v>
      </c>
      <c r="G180" s="284">
        <f>F180*C180</f>
        <v>0</v>
      </c>
      <c r="H180" s="276"/>
      <c r="I180" s="281">
        <v>0</v>
      </c>
      <c r="J180" s="258">
        <f>(I180*C180)*(1+D180)</f>
        <v>0</v>
      </c>
      <c r="K180" s="271"/>
      <c r="L180" s="281">
        <v>0</v>
      </c>
      <c r="M180" s="258">
        <f>(L180*C180)*(1+D180*2)</f>
        <v>0</v>
      </c>
      <c r="N180" s="271"/>
      <c r="O180" s="281">
        <v>0</v>
      </c>
      <c r="P180" s="258">
        <f>(O180*C180)*(1+D180*3)</f>
        <v>0</v>
      </c>
      <c r="Q180" s="271"/>
      <c r="R180" s="281">
        <v>0</v>
      </c>
      <c r="S180" s="258">
        <f>(R180*C180)*(1+D180*4)</f>
        <v>0</v>
      </c>
      <c r="T180" s="271"/>
      <c r="U180" s="298">
        <f>S180+P180+M180+J180+G180</f>
        <v>0</v>
      </c>
    </row>
    <row r="181" spans="1:39" x14ac:dyDescent="0.2">
      <c r="A181" s="260" t="s">
        <v>229</v>
      </c>
      <c r="C181" s="315"/>
      <c r="D181" s="312"/>
      <c r="E181" s="316"/>
      <c r="F181" s="311"/>
      <c r="G181" s="289">
        <f>IF(E180="Full Time",G180*0.31,G180*".09")</f>
        <v>0</v>
      </c>
      <c r="H181" s="302"/>
      <c r="I181" s="317"/>
      <c r="J181" s="289">
        <f>IF(E180="Full Time",J180*0.3,J180*".09")</f>
        <v>0</v>
      </c>
      <c r="K181" s="302"/>
      <c r="L181" s="317"/>
      <c r="M181" s="293">
        <f>IF(E180="Full Time",M180*0.3,M180*".09")</f>
        <v>0</v>
      </c>
      <c r="N181" s="302"/>
      <c r="O181" s="317"/>
      <c r="P181" s="289">
        <f>IF(E180="Full Time",P180*0.3,P180*".09")</f>
        <v>0</v>
      </c>
      <c r="Q181" s="277"/>
      <c r="R181" s="317"/>
      <c r="S181" s="289">
        <f>IF(E180="Full Time",S180*0.3,S180*".09")</f>
        <v>0</v>
      </c>
      <c r="T181" s="277"/>
      <c r="U181" s="248">
        <f>SUM(G181:S181)</f>
        <v>0</v>
      </c>
    </row>
    <row r="182" spans="1:39" x14ac:dyDescent="0.2">
      <c r="A182" s="324" t="s">
        <v>230</v>
      </c>
      <c r="C182" s="316"/>
      <c r="D182" s="312"/>
      <c r="E182" s="316"/>
      <c r="F182" s="311"/>
      <c r="G182" s="291">
        <f>SUM(G180:G181)</f>
        <v>0</v>
      </c>
      <c r="H182" s="279"/>
      <c r="I182" s="317"/>
      <c r="J182" s="291">
        <f>SUM(J180:J181)</f>
        <v>0</v>
      </c>
      <c r="K182" s="279"/>
      <c r="L182" s="317"/>
      <c r="M182" s="295">
        <f>SUM(M180:M181)</f>
        <v>0</v>
      </c>
      <c r="N182" s="279"/>
      <c r="O182" s="317"/>
      <c r="P182" s="291">
        <f t="shared" ref="P182" si="5">SUM(P180:P181)</f>
        <v>0</v>
      </c>
      <c r="Q182" s="279"/>
      <c r="R182" s="318"/>
      <c r="S182" s="291">
        <f>SUM(S180:S181)</f>
        <v>0</v>
      </c>
      <c r="T182" s="278"/>
      <c r="U182" s="335">
        <f>SUM(G182:S182)</f>
        <v>0</v>
      </c>
    </row>
    <row r="183" spans="1:39" ht="13.5" thickBot="1" x14ac:dyDescent="0.25">
      <c r="A183" s="81" t="s">
        <v>155</v>
      </c>
      <c r="C183" s="316"/>
      <c r="D183" s="312"/>
      <c r="E183" s="316"/>
      <c r="F183" s="311"/>
      <c r="G183" s="292">
        <f>SUM(G162+G166+G170+G174+G178+G182)</f>
        <v>0</v>
      </c>
      <c r="H183" s="279"/>
      <c r="I183" s="317"/>
      <c r="J183" s="292">
        <f>SUM(J162+J166+J170+J174+J178+J182)</f>
        <v>0</v>
      </c>
      <c r="K183" s="279"/>
      <c r="L183" s="317"/>
      <c r="M183" s="292">
        <f>SUM(M162+M166+M170+M174+M178+M182)</f>
        <v>0</v>
      </c>
      <c r="N183" s="279"/>
      <c r="O183" s="317"/>
      <c r="P183" s="292">
        <f>SUM(P162+P166+P170+P174+P178+P182)</f>
        <v>0</v>
      </c>
      <c r="Q183" s="279"/>
      <c r="R183" s="318"/>
      <c r="S183" s="292">
        <f>SUM(S162+S166+S170+S174+S178+S182)</f>
        <v>0</v>
      </c>
      <c r="T183" s="177"/>
      <c r="U183" s="246">
        <f>SUM(G183:S183)</f>
        <v>0</v>
      </c>
    </row>
    <row r="184" spans="1:39" ht="13.5" thickTop="1" x14ac:dyDescent="0.2">
      <c r="D184" s="312"/>
      <c r="E184" s="315"/>
      <c r="F184" s="311"/>
      <c r="L184" s="375"/>
    </row>
    <row r="185" spans="1:39" x14ac:dyDescent="0.2">
      <c r="A185" s="324"/>
      <c r="B185" s="324"/>
      <c r="C185" s="324"/>
      <c r="D185" s="312"/>
      <c r="E185" s="325"/>
      <c r="F185" s="311"/>
      <c r="G185" s="184"/>
      <c r="H185" s="184"/>
      <c r="I185" s="184"/>
      <c r="J185" s="267"/>
      <c r="K185" s="267"/>
      <c r="L185" s="267"/>
      <c r="M185" s="267"/>
      <c r="N185" s="267"/>
      <c r="O185" s="267"/>
      <c r="P185" s="267"/>
      <c r="Q185" s="267"/>
      <c r="R185" s="267"/>
      <c r="S185" s="267"/>
      <c r="T185" s="267"/>
      <c r="U185" s="323"/>
      <c r="V185" s="420"/>
      <c r="W185" s="323"/>
      <c r="X185" s="323"/>
      <c r="Y185" s="323"/>
      <c r="Z185" s="323"/>
      <c r="AA185" s="323"/>
      <c r="AB185" s="328"/>
      <c r="AC185" s="323"/>
      <c r="AD185" s="323"/>
      <c r="AE185" s="323"/>
      <c r="AF185" s="323"/>
      <c r="AG185" s="323"/>
      <c r="AH185" s="323"/>
      <c r="AI185" s="323"/>
      <c r="AJ185" s="323"/>
      <c r="AK185" s="323"/>
      <c r="AL185" s="323"/>
      <c r="AM185" s="323"/>
    </row>
    <row r="186" spans="1:39" x14ac:dyDescent="0.2">
      <c r="A186" s="324"/>
      <c r="D186" s="376"/>
      <c r="E186" s="323"/>
      <c r="F186" s="311"/>
      <c r="G186" s="267"/>
      <c r="H186" s="267"/>
      <c r="I186" s="267"/>
      <c r="J186" s="267"/>
      <c r="K186" s="267"/>
      <c r="L186" s="267"/>
      <c r="M186" s="267"/>
      <c r="N186" s="267"/>
      <c r="O186" s="267"/>
      <c r="P186" s="267"/>
      <c r="Q186" s="267"/>
      <c r="R186" s="267"/>
      <c r="S186" s="267"/>
      <c r="T186" s="267"/>
      <c r="U186" s="323"/>
      <c r="V186" s="420"/>
      <c r="W186" s="323"/>
      <c r="X186" s="323"/>
      <c r="Y186" s="323"/>
      <c r="Z186" s="323"/>
      <c r="AA186" s="323"/>
      <c r="AB186" s="328"/>
      <c r="AC186" s="323"/>
      <c r="AD186" s="323"/>
      <c r="AE186" s="323"/>
      <c r="AF186" s="323"/>
      <c r="AG186" s="323"/>
      <c r="AH186" s="323"/>
      <c r="AI186" s="323"/>
      <c r="AJ186" s="323"/>
      <c r="AK186" s="323"/>
      <c r="AL186" s="323"/>
      <c r="AM186" s="323"/>
    </row>
    <row r="187" spans="1:39" x14ac:dyDescent="0.2">
      <c r="D187" s="314"/>
      <c r="E187" s="323"/>
      <c r="F187" s="311"/>
      <c r="G187" s="267"/>
      <c r="H187" s="267"/>
      <c r="I187" s="267"/>
      <c r="J187" s="267"/>
      <c r="K187" s="267"/>
      <c r="L187" s="267"/>
      <c r="M187" s="267"/>
      <c r="N187" s="267"/>
      <c r="O187" s="267"/>
      <c r="P187" s="267"/>
      <c r="Q187" s="267"/>
      <c r="R187" s="267"/>
      <c r="S187" s="267"/>
      <c r="T187" s="267"/>
      <c r="U187" s="323"/>
      <c r="V187" s="420"/>
      <c r="W187" s="323"/>
      <c r="X187" s="323"/>
      <c r="Y187" s="323"/>
      <c r="Z187" s="323"/>
      <c r="AA187" s="323"/>
      <c r="AB187" s="328"/>
      <c r="AC187" s="323"/>
      <c r="AD187" s="323"/>
      <c r="AE187" s="323"/>
      <c r="AF187" s="323"/>
      <c r="AG187" s="323"/>
      <c r="AH187" s="323"/>
      <c r="AI187" s="323"/>
      <c r="AJ187" s="323"/>
      <c r="AK187" s="323"/>
      <c r="AL187" s="323"/>
      <c r="AM187" s="323"/>
    </row>
    <row r="188" spans="1:39" x14ac:dyDescent="0.2">
      <c r="D188" s="314"/>
      <c r="E188" s="323"/>
      <c r="F188" s="311"/>
      <c r="G188" s="267"/>
      <c r="H188" s="267"/>
      <c r="I188" s="267"/>
      <c r="J188" s="267"/>
      <c r="K188" s="267"/>
      <c r="L188" s="267"/>
      <c r="M188" s="267"/>
      <c r="N188" s="267"/>
      <c r="O188" s="267"/>
      <c r="P188" s="267"/>
      <c r="Q188" s="267"/>
      <c r="R188" s="267"/>
      <c r="S188" s="267"/>
      <c r="T188" s="267"/>
      <c r="U188" s="323"/>
      <c r="V188" s="420"/>
      <c r="W188" s="323"/>
      <c r="X188" s="323"/>
      <c r="Y188" s="323"/>
      <c r="Z188" s="323"/>
      <c r="AA188" s="323"/>
      <c r="AB188" s="328"/>
      <c r="AC188" s="323"/>
      <c r="AD188" s="323"/>
      <c r="AE188" s="323"/>
      <c r="AF188" s="323"/>
      <c r="AG188" s="323"/>
      <c r="AH188" s="323"/>
      <c r="AI188" s="323"/>
      <c r="AJ188" s="323"/>
      <c r="AK188" s="323"/>
      <c r="AL188" s="323"/>
      <c r="AM188" s="323"/>
    </row>
    <row r="189" spans="1:39" x14ac:dyDescent="0.2">
      <c r="D189" s="340"/>
      <c r="E189" s="323"/>
      <c r="F189" s="311"/>
      <c r="G189" s="267"/>
      <c r="H189" s="267"/>
      <c r="I189" s="267"/>
      <c r="J189" s="267"/>
      <c r="K189" s="267"/>
      <c r="L189" s="267"/>
      <c r="M189" s="267"/>
      <c r="N189" s="267"/>
      <c r="O189" s="267"/>
      <c r="P189" s="267"/>
      <c r="Q189" s="267"/>
      <c r="R189" s="267"/>
      <c r="S189" s="267"/>
      <c r="T189" s="267"/>
      <c r="U189" s="323"/>
      <c r="V189" s="420"/>
      <c r="W189" s="323"/>
      <c r="X189" s="323"/>
      <c r="Y189" s="323"/>
      <c r="Z189" s="323"/>
      <c r="AA189" s="323"/>
      <c r="AB189" s="328"/>
      <c r="AC189" s="323"/>
      <c r="AD189" s="323"/>
      <c r="AE189" s="323"/>
      <c r="AF189" s="323"/>
      <c r="AG189" s="323"/>
      <c r="AH189" s="323"/>
      <c r="AI189" s="323"/>
      <c r="AJ189" s="323"/>
      <c r="AK189" s="323"/>
      <c r="AL189" s="323"/>
      <c r="AM189" s="323"/>
    </row>
    <row r="190" spans="1:39" x14ac:dyDescent="0.2">
      <c r="D190" s="340"/>
      <c r="E190" s="323"/>
      <c r="F190" s="311"/>
      <c r="G190" s="267"/>
      <c r="H190" s="267"/>
      <c r="I190" s="267"/>
      <c r="J190" s="267"/>
      <c r="K190" s="267"/>
      <c r="L190" s="267"/>
      <c r="M190" s="267"/>
      <c r="N190" s="267"/>
      <c r="O190" s="267"/>
      <c r="P190" s="267"/>
      <c r="Q190" s="267"/>
      <c r="R190" s="267"/>
      <c r="S190" s="267"/>
      <c r="T190" s="267"/>
      <c r="U190" s="323"/>
      <c r="V190" s="420"/>
      <c r="W190" s="323"/>
      <c r="X190" s="323"/>
      <c r="Y190" s="323"/>
      <c r="Z190" s="323"/>
      <c r="AA190" s="323"/>
      <c r="AB190" s="328"/>
      <c r="AC190" s="323"/>
      <c r="AD190" s="323"/>
      <c r="AE190" s="323"/>
      <c r="AF190" s="323"/>
      <c r="AG190" s="323"/>
      <c r="AH190" s="323"/>
      <c r="AI190" s="323"/>
      <c r="AJ190" s="323"/>
      <c r="AK190" s="323"/>
      <c r="AL190" s="323"/>
      <c r="AM190" s="323"/>
    </row>
    <row r="191" spans="1:39" x14ac:dyDescent="0.2">
      <c r="D191" s="340"/>
      <c r="E191" s="323"/>
      <c r="F191" s="311"/>
      <c r="G191" s="267"/>
      <c r="H191" s="267"/>
      <c r="I191" s="267"/>
      <c r="J191" s="267"/>
      <c r="K191" s="267"/>
      <c r="L191" s="267"/>
      <c r="M191" s="267"/>
      <c r="N191" s="267"/>
      <c r="O191" s="267"/>
      <c r="P191" s="267"/>
      <c r="Q191" s="267"/>
      <c r="R191" s="267"/>
      <c r="S191" s="267"/>
      <c r="T191" s="267"/>
      <c r="U191" s="323"/>
      <c r="V191" s="420"/>
      <c r="W191" s="323"/>
      <c r="X191" s="323"/>
      <c r="Y191" s="323"/>
      <c r="Z191" s="323"/>
      <c r="AA191" s="323"/>
      <c r="AB191" s="328"/>
      <c r="AC191" s="323"/>
      <c r="AD191" s="323"/>
      <c r="AE191" s="323"/>
      <c r="AF191" s="323"/>
      <c r="AG191" s="323"/>
      <c r="AH191" s="323"/>
      <c r="AI191" s="323"/>
      <c r="AJ191" s="323"/>
      <c r="AK191" s="323"/>
      <c r="AL191" s="323"/>
      <c r="AM191" s="323"/>
    </row>
    <row r="192" spans="1:39" x14ac:dyDescent="0.2">
      <c r="E192" s="323"/>
      <c r="F192" s="267"/>
      <c r="G192" s="267"/>
      <c r="H192" s="267"/>
      <c r="I192" s="267"/>
      <c r="J192" s="267"/>
      <c r="K192" s="267"/>
      <c r="L192" s="267"/>
      <c r="M192" s="267"/>
      <c r="N192" s="267"/>
      <c r="O192" s="267"/>
      <c r="P192" s="267"/>
      <c r="Q192" s="267"/>
      <c r="R192" s="267"/>
      <c r="S192" s="267"/>
      <c r="T192" s="267"/>
      <c r="U192" s="323"/>
      <c r="V192" s="420"/>
      <c r="W192" s="323"/>
      <c r="X192" s="323"/>
      <c r="Y192" s="323"/>
      <c r="Z192" s="323"/>
      <c r="AA192" s="323"/>
      <c r="AB192" s="328"/>
      <c r="AC192" s="323"/>
      <c r="AD192" s="323"/>
      <c r="AE192" s="323"/>
      <c r="AF192" s="323"/>
      <c r="AG192" s="323"/>
      <c r="AH192" s="323"/>
      <c r="AI192" s="323"/>
      <c r="AJ192" s="323"/>
      <c r="AK192" s="323"/>
      <c r="AL192" s="323"/>
      <c r="AM192" s="323"/>
    </row>
    <row r="193" spans="1:39" x14ac:dyDescent="0.2">
      <c r="E193" s="323"/>
      <c r="F193" s="267"/>
      <c r="G193" s="267"/>
      <c r="H193" s="267"/>
      <c r="I193" s="267"/>
      <c r="J193" s="267"/>
      <c r="K193" s="267"/>
      <c r="L193" s="267"/>
      <c r="M193" s="267"/>
      <c r="N193" s="267"/>
      <c r="O193" s="267"/>
      <c r="P193" s="267"/>
      <c r="Q193" s="267"/>
      <c r="R193" s="267"/>
      <c r="S193" s="267"/>
      <c r="T193" s="267"/>
      <c r="U193" s="323"/>
      <c r="V193" s="420"/>
      <c r="W193" s="323"/>
      <c r="X193" s="323"/>
      <c r="Y193" s="323"/>
      <c r="Z193" s="323"/>
      <c r="AA193" s="323"/>
      <c r="AB193" s="328"/>
      <c r="AC193" s="323"/>
      <c r="AD193" s="323"/>
      <c r="AE193" s="323"/>
      <c r="AF193" s="323"/>
      <c r="AG193" s="323"/>
      <c r="AH193" s="323"/>
      <c r="AI193" s="323"/>
      <c r="AJ193" s="323"/>
      <c r="AK193" s="323"/>
      <c r="AL193" s="323"/>
      <c r="AM193" s="323"/>
    </row>
    <row r="194" spans="1:39" x14ac:dyDescent="0.2">
      <c r="E194" s="323"/>
      <c r="F194" s="267"/>
      <c r="G194" s="267"/>
      <c r="H194" s="267"/>
      <c r="I194" s="267"/>
      <c r="J194" s="267"/>
      <c r="K194" s="267"/>
      <c r="L194" s="267"/>
      <c r="M194" s="267"/>
      <c r="N194" s="267"/>
      <c r="O194" s="267"/>
      <c r="P194" s="267"/>
      <c r="Q194" s="267"/>
      <c r="R194" s="267"/>
      <c r="S194" s="267"/>
      <c r="T194" s="267"/>
      <c r="U194" s="323"/>
      <c r="V194" s="420"/>
      <c r="W194" s="323"/>
      <c r="X194" s="323"/>
      <c r="Y194" s="323"/>
      <c r="Z194" s="323"/>
      <c r="AA194" s="323"/>
      <c r="AB194" s="328"/>
      <c r="AC194" s="323"/>
      <c r="AD194" s="323"/>
      <c r="AE194" s="323"/>
      <c r="AF194" s="323"/>
      <c r="AG194" s="323"/>
      <c r="AH194" s="323"/>
      <c r="AI194" s="323"/>
      <c r="AJ194" s="323"/>
      <c r="AK194" s="323"/>
      <c r="AL194" s="323"/>
      <c r="AM194" s="323"/>
    </row>
    <row r="195" spans="1:39" x14ac:dyDescent="0.2">
      <c r="E195" s="323"/>
      <c r="F195" s="267"/>
      <c r="G195" s="267"/>
      <c r="H195" s="267"/>
      <c r="I195" s="267"/>
      <c r="J195" s="267"/>
      <c r="K195" s="267"/>
      <c r="L195" s="267"/>
      <c r="M195" s="267"/>
      <c r="N195" s="267"/>
      <c r="O195" s="267"/>
      <c r="P195" s="267"/>
      <c r="Q195" s="267"/>
      <c r="R195" s="267"/>
      <c r="S195" s="267"/>
      <c r="T195" s="267"/>
      <c r="U195" s="323"/>
      <c r="V195" s="420"/>
      <c r="W195" s="323"/>
      <c r="X195" s="323"/>
      <c r="Y195" s="323"/>
      <c r="Z195" s="323"/>
      <c r="AA195" s="323"/>
      <c r="AB195" s="328"/>
      <c r="AC195" s="323"/>
      <c r="AD195" s="323"/>
      <c r="AE195" s="323"/>
      <c r="AF195" s="323"/>
      <c r="AG195" s="323"/>
      <c r="AH195" s="323"/>
      <c r="AI195" s="323"/>
      <c r="AJ195" s="323"/>
      <c r="AK195" s="323"/>
      <c r="AL195" s="323"/>
      <c r="AM195" s="323"/>
    </row>
    <row r="196" spans="1:39" x14ac:dyDescent="0.2">
      <c r="A196" s="324"/>
      <c r="E196" s="323"/>
      <c r="F196" s="267"/>
      <c r="G196" s="267"/>
      <c r="H196" s="267"/>
      <c r="I196" s="267"/>
      <c r="J196" s="267"/>
      <c r="K196" s="267"/>
      <c r="L196" s="267"/>
      <c r="M196" s="267"/>
      <c r="N196" s="267"/>
      <c r="O196" s="267"/>
      <c r="P196" s="267"/>
      <c r="Q196" s="267"/>
      <c r="R196" s="267"/>
      <c r="S196" s="267"/>
      <c r="T196" s="267"/>
      <c r="U196" s="323"/>
      <c r="V196" s="420"/>
      <c r="W196" s="323"/>
      <c r="X196" s="323"/>
      <c r="Y196" s="323"/>
      <c r="Z196" s="323"/>
      <c r="AA196" s="323"/>
      <c r="AB196" s="328"/>
      <c r="AC196" s="323"/>
      <c r="AD196" s="323"/>
      <c r="AE196" s="323"/>
      <c r="AF196" s="323"/>
      <c r="AG196" s="323"/>
      <c r="AH196" s="323"/>
      <c r="AI196" s="323"/>
      <c r="AJ196" s="323"/>
      <c r="AK196" s="323"/>
      <c r="AL196" s="323"/>
      <c r="AM196" s="323"/>
    </row>
    <row r="197" spans="1:39" x14ac:dyDescent="0.2">
      <c r="E197" s="323"/>
      <c r="F197" s="267"/>
      <c r="G197" s="267"/>
      <c r="H197" s="267"/>
      <c r="I197" s="267"/>
      <c r="J197" s="267"/>
      <c r="K197" s="267"/>
      <c r="L197" s="267"/>
      <c r="M197" s="267"/>
      <c r="N197" s="267"/>
      <c r="O197" s="267"/>
      <c r="P197" s="267"/>
      <c r="Q197" s="267"/>
      <c r="R197" s="267"/>
      <c r="S197" s="267"/>
      <c r="T197" s="267"/>
      <c r="U197" s="323"/>
      <c r="V197" s="420"/>
      <c r="W197" s="323"/>
      <c r="X197" s="323"/>
      <c r="Y197" s="323"/>
      <c r="Z197" s="323"/>
      <c r="AA197" s="323"/>
      <c r="AB197" s="328"/>
      <c r="AC197" s="323"/>
      <c r="AD197" s="323"/>
      <c r="AE197" s="323"/>
      <c r="AF197" s="323"/>
      <c r="AG197" s="323"/>
      <c r="AH197" s="323"/>
      <c r="AI197" s="323"/>
      <c r="AJ197" s="323"/>
      <c r="AK197" s="323"/>
      <c r="AL197" s="323"/>
      <c r="AM197" s="323"/>
    </row>
    <row r="198" spans="1:39" x14ac:dyDescent="0.2">
      <c r="E198" s="323"/>
      <c r="F198" s="267"/>
      <c r="G198" s="267"/>
      <c r="H198" s="267"/>
      <c r="I198" s="267"/>
      <c r="J198" s="267"/>
      <c r="K198" s="267"/>
      <c r="L198" s="267"/>
      <c r="M198" s="267"/>
      <c r="N198" s="267"/>
      <c r="O198" s="267"/>
      <c r="P198" s="267"/>
      <c r="Q198" s="267"/>
      <c r="R198" s="267"/>
      <c r="S198" s="267"/>
      <c r="T198" s="267"/>
      <c r="U198" s="323"/>
      <c r="V198" s="420"/>
      <c r="W198" s="323"/>
      <c r="X198" s="323"/>
      <c r="Y198" s="323"/>
      <c r="Z198" s="323"/>
      <c r="AA198" s="323"/>
      <c r="AB198" s="328"/>
      <c r="AC198" s="323"/>
      <c r="AD198" s="323"/>
      <c r="AE198" s="323"/>
      <c r="AF198" s="323"/>
      <c r="AG198" s="323"/>
      <c r="AH198" s="323"/>
      <c r="AI198" s="323"/>
      <c r="AJ198" s="323"/>
      <c r="AK198" s="323"/>
      <c r="AL198" s="323"/>
      <c r="AM198" s="323"/>
    </row>
    <row r="199" spans="1:39" x14ac:dyDescent="0.2">
      <c r="E199" s="323"/>
      <c r="F199" s="267"/>
      <c r="G199" s="267"/>
      <c r="H199" s="267"/>
      <c r="I199" s="267"/>
      <c r="J199" s="267"/>
      <c r="K199" s="267"/>
      <c r="L199" s="267"/>
      <c r="M199" s="267"/>
      <c r="N199" s="267"/>
      <c r="O199" s="267"/>
      <c r="P199" s="267"/>
      <c r="Q199" s="267"/>
      <c r="R199" s="267"/>
      <c r="S199" s="267"/>
      <c r="T199" s="267"/>
      <c r="U199" s="323"/>
      <c r="V199" s="420"/>
      <c r="W199" s="323"/>
      <c r="X199" s="323"/>
      <c r="Y199" s="323"/>
      <c r="Z199" s="323"/>
      <c r="AA199" s="323"/>
      <c r="AB199" s="328"/>
      <c r="AC199" s="323"/>
      <c r="AD199" s="323"/>
      <c r="AE199" s="323"/>
      <c r="AF199" s="323"/>
      <c r="AG199" s="323"/>
      <c r="AH199" s="323"/>
      <c r="AI199" s="323"/>
      <c r="AJ199" s="323"/>
      <c r="AK199" s="323"/>
      <c r="AL199" s="323"/>
      <c r="AM199" s="323"/>
    </row>
    <row r="200" spans="1:39" x14ac:dyDescent="0.2">
      <c r="E200" s="323"/>
      <c r="F200" s="267"/>
      <c r="G200" s="267"/>
      <c r="H200" s="267"/>
      <c r="I200" s="267"/>
      <c r="J200" s="267"/>
      <c r="K200" s="267"/>
      <c r="L200" s="267"/>
      <c r="M200" s="267"/>
      <c r="N200" s="267"/>
      <c r="O200" s="267"/>
      <c r="P200" s="267"/>
      <c r="Q200" s="267"/>
      <c r="R200" s="267"/>
      <c r="S200" s="267"/>
      <c r="T200" s="267"/>
      <c r="U200" s="323"/>
      <c r="V200" s="420"/>
      <c r="W200" s="323"/>
      <c r="X200" s="323"/>
      <c r="Y200" s="323"/>
      <c r="Z200" s="323"/>
      <c r="AA200" s="323"/>
      <c r="AB200" s="328"/>
      <c r="AC200" s="323"/>
      <c r="AD200" s="323"/>
      <c r="AE200" s="323"/>
      <c r="AF200" s="323"/>
      <c r="AG200" s="323"/>
      <c r="AH200" s="323"/>
      <c r="AI200" s="323"/>
      <c r="AJ200" s="323"/>
      <c r="AK200" s="323"/>
      <c r="AL200" s="323"/>
      <c r="AM200" s="323"/>
    </row>
    <row r="201" spans="1:39" x14ac:dyDescent="0.2">
      <c r="E201" s="323"/>
      <c r="F201" s="267"/>
      <c r="G201" s="267"/>
      <c r="H201" s="267"/>
      <c r="I201" s="267"/>
      <c r="J201" s="267"/>
      <c r="K201" s="267"/>
      <c r="L201" s="267"/>
      <c r="M201" s="267"/>
      <c r="N201" s="267"/>
      <c r="O201" s="267"/>
      <c r="P201" s="267"/>
      <c r="Q201" s="267"/>
      <c r="R201" s="267"/>
      <c r="S201" s="267"/>
      <c r="T201" s="267"/>
      <c r="U201" s="323"/>
      <c r="V201" s="420"/>
      <c r="W201" s="323"/>
      <c r="X201" s="323"/>
      <c r="Y201" s="323"/>
      <c r="Z201" s="323"/>
      <c r="AA201" s="323"/>
      <c r="AB201" s="328"/>
      <c r="AC201" s="323"/>
      <c r="AD201" s="323"/>
      <c r="AE201" s="323"/>
      <c r="AF201" s="323"/>
      <c r="AG201" s="323"/>
      <c r="AH201" s="323"/>
      <c r="AI201" s="323"/>
      <c r="AJ201" s="323"/>
      <c r="AK201" s="323"/>
      <c r="AL201" s="323"/>
      <c r="AM201" s="323"/>
    </row>
    <row r="202" spans="1:39" x14ac:dyDescent="0.2">
      <c r="E202" s="323"/>
      <c r="F202" s="267"/>
      <c r="G202" s="267"/>
      <c r="H202" s="267"/>
      <c r="I202" s="267"/>
      <c r="J202" s="267"/>
      <c r="K202" s="267"/>
      <c r="L202" s="267"/>
      <c r="M202" s="267"/>
      <c r="N202" s="267"/>
      <c r="O202" s="267"/>
      <c r="P202" s="267"/>
      <c r="Q202" s="267"/>
      <c r="R202" s="267"/>
      <c r="S202" s="267"/>
      <c r="T202" s="267"/>
      <c r="U202" s="323"/>
      <c r="V202" s="420"/>
      <c r="W202" s="323"/>
      <c r="X202" s="323"/>
      <c r="Y202" s="323"/>
      <c r="Z202" s="323"/>
      <c r="AA202" s="323"/>
      <c r="AB202" s="328"/>
      <c r="AC202" s="323"/>
      <c r="AD202" s="323"/>
      <c r="AE202" s="323"/>
      <c r="AF202" s="323"/>
      <c r="AG202" s="323"/>
      <c r="AH202" s="323"/>
      <c r="AI202" s="323"/>
      <c r="AJ202" s="323"/>
      <c r="AK202" s="323"/>
      <c r="AL202" s="323"/>
      <c r="AM202" s="323"/>
    </row>
    <row r="203" spans="1:39" x14ac:dyDescent="0.2">
      <c r="A203" s="324"/>
      <c r="E203" s="323"/>
      <c r="F203" s="267"/>
      <c r="G203" s="267"/>
      <c r="H203" s="267"/>
      <c r="I203" s="267"/>
      <c r="J203" s="267"/>
      <c r="K203" s="267"/>
      <c r="L203" s="267"/>
      <c r="M203" s="267"/>
      <c r="N203" s="267"/>
      <c r="O203" s="267"/>
      <c r="P203" s="267"/>
      <c r="Q203" s="267"/>
      <c r="R203" s="267"/>
      <c r="S203" s="267"/>
      <c r="T203" s="267"/>
      <c r="U203" s="323"/>
      <c r="V203" s="420"/>
      <c r="W203" s="323"/>
      <c r="X203" s="323"/>
      <c r="Y203" s="323"/>
      <c r="Z203" s="323"/>
      <c r="AA203" s="323"/>
      <c r="AB203" s="328"/>
      <c r="AC203" s="323"/>
      <c r="AD203" s="323"/>
      <c r="AE203" s="323"/>
      <c r="AF203" s="323"/>
      <c r="AG203" s="323"/>
      <c r="AH203" s="323"/>
      <c r="AI203" s="323"/>
      <c r="AJ203" s="323"/>
      <c r="AK203" s="323"/>
      <c r="AL203" s="323"/>
      <c r="AM203" s="323"/>
    </row>
    <row r="204" spans="1:39" x14ac:dyDescent="0.2">
      <c r="A204" s="324"/>
      <c r="E204" s="323"/>
      <c r="F204" s="267"/>
      <c r="G204" s="267"/>
      <c r="H204" s="267"/>
      <c r="I204" s="267"/>
      <c r="J204" s="267"/>
      <c r="K204" s="267"/>
      <c r="L204" s="267"/>
      <c r="M204" s="267"/>
      <c r="N204" s="267"/>
      <c r="O204" s="267"/>
      <c r="P204" s="267"/>
      <c r="Q204" s="267"/>
      <c r="R204" s="267"/>
      <c r="S204" s="267"/>
      <c r="T204" s="267"/>
      <c r="U204" s="323"/>
      <c r="V204" s="420"/>
      <c r="W204" s="323"/>
      <c r="X204" s="323"/>
      <c r="Y204" s="323"/>
      <c r="Z204" s="323"/>
      <c r="AA204" s="323"/>
      <c r="AB204" s="328"/>
      <c r="AC204" s="323"/>
      <c r="AD204" s="323"/>
      <c r="AE204" s="323"/>
      <c r="AF204" s="323"/>
      <c r="AG204" s="323"/>
      <c r="AH204" s="323"/>
      <c r="AI204" s="323"/>
      <c r="AJ204" s="323"/>
      <c r="AK204" s="323"/>
      <c r="AL204" s="323"/>
      <c r="AM204" s="323"/>
    </row>
    <row r="205" spans="1:39" x14ac:dyDescent="0.2">
      <c r="E205" s="323"/>
      <c r="F205" s="267"/>
      <c r="G205" s="267"/>
      <c r="H205" s="267"/>
      <c r="I205" s="267"/>
      <c r="J205" s="267"/>
      <c r="K205" s="267"/>
      <c r="L205" s="267"/>
      <c r="M205" s="267"/>
      <c r="N205" s="267"/>
      <c r="O205" s="267"/>
      <c r="P205" s="267"/>
      <c r="Q205" s="267"/>
      <c r="R205" s="267"/>
      <c r="S205" s="267"/>
      <c r="T205" s="267"/>
      <c r="U205" s="323"/>
      <c r="V205" s="420"/>
      <c r="W205" s="323"/>
      <c r="X205" s="323"/>
      <c r="Y205" s="323"/>
      <c r="Z205" s="323"/>
      <c r="AA205" s="323"/>
      <c r="AB205" s="328"/>
      <c r="AC205" s="323"/>
      <c r="AD205" s="323"/>
      <c r="AE205" s="323"/>
      <c r="AF205" s="323"/>
      <c r="AG205" s="323"/>
      <c r="AH205" s="323"/>
      <c r="AI205" s="323"/>
      <c r="AJ205" s="323"/>
      <c r="AK205" s="323"/>
      <c r="AL205" s="323"/>
      <c r="AM205" s="323"/>
    </row>
    <row r="206" spans="1:39" x14ac:dyDescent="0.2">
      <c r="E206" s="323"/>
      <c r="F206" s="267"/>
      <c r="G206" s="267"/>
      <c r="H206" s="267"/>
      <c r="I206" s="267"/>
      <c r="J206" s="267"/>
      <c r="K206" s="267"/>
      <c r="L206" s="267"/>
      <c r="M206" s="267"/>
      <c r="N206" s="267"/>
      <c r="O206" s="267"/>
      <c r="P206" s="267"/>
      <c r="Q206" s="267"/>
      <c r="R206" s="267"/>
      <c r="S206" s="267"/>
      <c r="T206" s="267"/>
      <c r="U206" s="323"/>
      <c r="V206" s="420"/>
      <c r="W206" s="323"/>
      <c r="X206" s="323"/>
      <c r="Y206" s="323"/>
      <c r="Z206" s="323"/>
      <c r="AA206" s="323"/>
      <c r="AB206" s="328"/>
      <c r="AC206" s="323"/>
      <c r="AD206" s="323"/>
      <c r="AE206" s="323"/>
      <c r="AF206" s="323"/>
      <c r="AG206" s="323"/>
      <c r="AH206" s="323"/>
      <c r="AI206" s="323"/>
      <c r="AJ206" s="323"/>
      <c r="AK206" s="323"/>
      <c r="AL206" s="323"/>
      <c r="AM206" s="323"/>
    </row>
    <row r="207" spans="1:39" x14ac:dyDescent="0.2">
      <c r="E207" s="323"/>
      <c r="F207" s="267"/>
      <c r="G207" s="267"/>
      <c r="H207" s="267"/>
      <c r="I207" s="267"/>
      <c r="J207" s="267"/>
      <c r="K207" s="267"/>
      <c r="L207" s="267"/>
      <c r="M207" s="267"/>
      <c r="N207" s="267"/>
      <c r="O207" s="267"/>
      <c r="P207" s="267"/>
      <c r="Q207" s="267"/>
      <c r="R207" s="267"/>
      <c r="S207" s="267"/>
      <c r="T207" s="267"/>
      <c r="U207" s="323"/>
      <c r="V207" s="420"/>
      <c r="W207" s="323"/>
      <c r="X207" s="323"/>
      <c r="Y207" s="323"/>
      <c r="Z207" s="323"/>
      <c r="AA207" s="323"/>
      <c r="AB207" s="328"/>
      <c r="AC207" s="323"/>
      <c r="AD207" s="323"/>
      <c r="AE207" s="323"/>
      <c r="AF207" s="323"/>
      <c r="AG207" s="323"/>
      <c r="AH207" s="323"/>
      <c r="AI207" s="323"/>
      <c r="AJ207" s="323"/>
      <c r="AK207" s="323"/>
      <c r="AL207" s="323"/>
      <c r="AM207" s="323"/>
    </row>
    <row r="208" spans="1:39" x14ac:dyDescent="0.2">
      <c r="E208" s="323"/>
      <c r="F208" s="267"/>
      <c r="G208" s="267"/>
      <c r="H208" s="267"/>
      <c r="I208" s="267"/>
      <c r="J208" s="267"/>
      <c r="K208" s="267"/>
      <c r="L208" s="267"/>
      <c r="M208" s="267"/>
      <c r="N208" s="267"/>
      <c r="O208" s="267"/>
      <c r="P208" s="267"/>
      <c r="Q208" s="267"/>
      <c r="R208" s="267"/>
      <c r="S208" s="267"/>
      <c r="T208" s="267"/>
      <c r="U208" s="323"/>
      <c r="V208" s="420"/>
      <c r="W208" s="323"/>
      <c r="X208" s="323"/>
      <c r="Y208" s="323"/>
      <c r="Z208" s="323"/>
      <c r="AA208" s="323"/>
      <c r="AB208" s="328"/>
      <c r="AC208" s="323"/>
      <c r="AD208" s="323"/>
      <c r="AE208" s="323"/>
      <c r="AF208" s="323"/>
      <c r="AG208" s="323"/>
      <c r="AH208" s="323"/>
      <c r="AI208" s="323"/>
      <c r="AJ208" s="323"/>
      <c r="AK208" s="323"/>
      <c r="AL208" s="323"/>
      <c r="AM208" s="323"/>
    </row>
    <row r="209" spans="1:39" x14ac:dyDescent="0.2">
      <c r="E209" s="323"/>
      <c r="F209" s="267"/>
      <c r="G209" s="267"/>
      <c r="H209" s="267"/>
      <c r="I209" s="267"/>
      <c r="J209" s="267"/>
      <c r="K209" s="267"/>
      <c r="L209" s="267"/>
      <c r="M209" s="267"/>
      <c r="N209" s="267"/>
      <c r="O209" s="267"/>
      <c r="P209" s="267"/>
      <c r="Q209" s="267"/>
      <c r="R209" s="267"/>
      <c r="S209" s="267"/>
      <c r="T209" s="267"/>
      <c r="U209" s="323"/>
      <c r="V209" s="420"/>
      <c r="W209" s="323"/>
      <c r="X209" s="323"/>
      <c r="Y209" s="323"/>
      <c r="Z209" s="323"/>
      <c r="AA209" s="323"/>
      <c r="AB209" s="328"/>
      <c r="AC209" s="323"/>
      <c r="AD209" s="323"/>
      <c r="AE209" s="323"/>
      <c r="AF209" s="323"/>
      <c r="AG209" s="323"/>
      <c r="AH209" s="323"/>
      <c r="AI209" s="323"/>
      <c r="AJ209" s="323"/>
      <c r="AK209" s="323"/>
      <c r="AL209" s="323"/>
      <c r="AM209" s="323"/>
    </row>
    <row r="210" spans="1:39" x14ac:dyDescent="0.2">
      <c r="E210" s="323"/>
      <c r="F210" s="267"/>
      <c r="G210" s="267"/>
      <c r="H210" s="267"/>
      <c r="I210" s="267"/>
      <c r="J210" s="267"/>
      <c r="K210" s="267"/>
      <c r="L210" s="267"/>
      <c r="M210" s="267"/>
      <c r="N210" s="267"/>
      <c r="O210" s="267"/>
      <c r="P210" s="267"/>
      <c r="Q210" s="267"/>
      <c r="R210" s="267"/>
      <c r="S210" s="267"/>
      <c r="T210" s="267"/>
      <c r="U210" s="323"/>
      <c r="V210" s="420"/>
      <c r="W210" s="323"/>
      <c r="X210" s="323"/>
      <c r="Y210" s="323"/>
      <c r="Z210" s="323"/>
      <c r="AA210" s="323"/>
      <c r="AB210" s="328"/>
      <c r="AC210" s="323"/>
      <c r="AD210" s="323"/>
      <c r="AE210" s="323"/>
      <c r="AF210" s="323"/>
      <c r="AG210" s="323"/>
      <c r="AH210" s="323"/>
      <c r="AI210" s="323"/>
      <c r="AJ210" s="323"/>
      <c r="AK210" s="323"/>
      <c r="AL210" s="323"/>
      <c r="AM210" s="323"/>
    </row>
    <row r="211" spans="1:39" x14ac:dyDescent="0.2">
      <c r="E211" s="323"/>
      <c r="F211" s="267"/>
      <c r="G211" s="267"/>
      <c r="H211" s="267"/>
      <c r="I211" s="267"/>
      <c r="J211" s="267"/>
      <c r="K211" s="267"/>
      <c r="L211" s="267"/>
      <c r="M211" s="267"/>
      <c r="N211" s="267"/>
      <c r="O211" s="267"/>
      <c r="P211" s="267"/>
      <c r="Q211" s="267"/>
      <c r="R211" s="267"/>
      <c r="S211" s="267"/>
      <c r="T211" s="267"/>
      <c r="U211" s="323"/>
      <c r="V211" s="420"/>
      <c r="W211" s="323"/>
      <c r="X211" s="323"/>
      <c r="Y211" s="323"/>
      <c r="Z211" s="323"/>
      <c r="AA211" s="323"/>
      <c r="AB211" s="328"/>
      <c r="AC211" s="323"/>
      <c r="AD211" s="323"/>
      <c r="AE211" s="323"/>
      <c r="AF211" s="323"/>
      <c r="AG211" s="323"/>
      <c r="AH211" s="323"/>
      <c r="AI211" s="323"/>
      <c r="AJ211" s="323"/>
      <c r="AK211" s="323"/>
      <c r="AL211" s="323"/>
      <c r="AM211" s="323"/>
    </row>
    <row r="212" spans="1:39" x14ac:dyDescent="0.2">
      <c r="A212" s="324"/>
      <c r="E212" s="323"/>
      <c r="F212" s="267"/>
      <c r="G212" s="267"/>
      <c r="H212" s="267"/>
      <c r="I212" s="267"/>
      <c r="J212" s="267"/>
      <c r="K212" s="267"/>
      <c r="L212" s="267"/>
      <c r="M212" s="267"/>
      <c r="N212" s="267"/>
      <c r="O212" s="267"/>
      <c r="P212" s="267"/>
      <c r="Q212" s="267"/>
      <c r="R212" s="267"/>
      <c r="S212" s="267"/>
      <c r="T212" s="267"/>
      <c r="U212" s="323"/>
      <c r="V212" s="420"/>
      <c r="W212" s="323"/>
      <c r="X212" s="323"/>
      <c r="Y212" s="323"/>
      <c r="Z212" s="323"/>
      <c r="AA212" s="323"/>
      <c r="AB212" s="328"/>
      <c r="AC212" s="323"/>
      <c r="AD212" s="323"/>
      <c r="AE212" s="323"/>
      <c r="AF212" s="323"/>
      <c r="AG212" s="323"/>
      <c r="AH212" s="323"/>
      <c r="AI212" s="323"/>
      <c r="AJ212" s="323"/>
      <c r="AK212" s="323"/>
      <c r="AL212" s="323"/>
      <c r="AM212" s="323"/>
    </row>
    <row r="213" spans="1:39" x14ac:dyDescent="0.2">
      <c r="A213" s="324"/>
      <c r="E213" s="323"/>
      <c r="F213" s="267"/>
      <c r="G213" s="267"/>
      <c r="H213" s="267"/>
      <c r="I213" s="267"/>
      <c r="J213" s="267"/>
      <c r="K213" s="267"/>
      <c r="L213" s="267"/>
      <c r="M213" s="267"/>
      <c r="N213" s="267"/>
      <c r="O213" s="267"/>
      <c r="P213" s="267"/>
      <c r="Q213" s="267"/>
      <c r="R213" s="267"/>
      <c r="S213" s="267"/>
      <c r="T213" s="267"/>
      <c r="U213" s="323"/>
      <c r="V213" s="420"/>
      <c r="W213" s="323"/>
      <c r="X213" s="323"/>
      <c r="Y213" s="323"/>
      <c r="Z213" s="323"/>
      <c r="AA213" s="323"/>
      <c r="AB213" s="328"/>
      <c r="AC213" s="323"/>
      <c r="AD213" s="323"/>
      <c r="AE213" s="323"/>
      <c r="AF213" s="323"/>
      <c r="AG213" s="323"/>
      <c r="AH213" s="323"/>
      <c r="AI213" s="323"/>
      <c r="AJ213" s="323"/>
      <c r="AK213" s="323"/>
      <c r="AL213" s="323"/>
      <c r="AM213" s="323"/>
    </row>
    <row r="214" spans="1:39" x14ac:dyDescent="0.2">
      <c r="E214" s="323"/>
      <c r="F214" s="267"/>
      <c r="G214" s="267"/>
      <c r="H214" s="267"/>
      <c r="I214" s="267"/>
      <c r="J214" s="267"/>
      <c r="K214" s="267"/>
      <c r="L214" s="267"/>
      <c r="M214" s="267"/>
      <c r="N214" s="267"/>
      <c r="O214" s="267"/>
      <c r="P214" s="267"/>
      <c r="Q214" s="267"/>
      <c r="R214" s="267"/>
      <c r="S214" s="267"/>
      <c r="T214" s="267"/>
      <c r="U214" s="323"/>
      <c r="V214" s="420"/>
      <c r="W214" s="323"/>
      <c r="X214" s="323"/>
      <c r="Y214" s="323"/>
      <c r="Z214" s="323"/>
      <c r="AA214" s="323"/>
      <c r="AB214" s="328"/>
      <c r="AC214" s="323"/>
      <c r="AD214" s="323"/>
      <c r="AE214" s="323"/>
      <c r="AF214" s="323"/>
      <c r="AG214" s="323"/>
      <c r="AH214" s="323"/>
      <c r="AI214" s="323"/>
      <c r="AJ214" s="323"/>
      <c r="AK214" s="323"/>
      <c r="AL214" s="323"/>
      <c r="AM214" s="323"/>
    </row>
    <row r="215" spans="1:39" x14ac:dyDescent="0.2">
      <c r="E215" s="323"/>
      <c r="F215" s="267"/>
      <c r="G215" s="267"/>
      <c r="H215" s="267"/>
      <c r="I215" s="267"/>
      <c r="J215" s="267"/>
      <c r="K215" s="267"/>
      <c r="L215" s="267"/>
      <c r="M215" s="267"/>
      <c r="N215" s="267"/>
      <c r="O215" s="267"/>
      <c r="P215" s="267"/>
      <c r="Q215" s="267"/>
      <c r="R215" s="267"/>
      <c r="S215" s="267"/>
      <c r="T215" s="267"/>
      <c r="U215" s="323"/>
      <c r="V215" s="420"/>
      <c r="W215" s="323"/>
      <c r="X215" s="323"/>
      <c r="Y215" s="323"/>
      <c r="Z215" s="323"/>
      <c r="AA215" s="323"/>
      <c r="AB215" s="328"/>
      <c r="AC215" s="323"/>
      <c r="AD215" s="323"/>
      <c r="AE215" s="323"/>
      <c r="AF215" s="323"/>
      <c r="AG215" s="323"/>
      <c r="AH215" s="323"/>
      <c r="AI215" s="323"/>
      <c r="AJ215" s="323"/>
      <c r="AK215" s="323"/>
      <c r="AL215" s="323"/>
      <c r="AM215" s="323"/>
    </row>
    <row r="216" spans="1:39" x14ac:dyDescent="0.2">
      <c r="E216" s="323"/>
      <c r="F216" s="267"/>
      <c r="G216" s="267"/>
      <c r="H216" s="267"/>
      <c r="I216" s="267"/>
      <c r="J216" s="267"/>
      <c r="K216" s="267"/>
      <c r="L216" s="267"/>
      <c r="M216" s="267"/>
      <c r="N216" s="267"/>
      <c r="O216" s="267"/>
      <c r="P216" s="267"/>
      <c r="Q216" s="267"/>
      <c r="R216" s="267"/>
      <c r="S216" s="267"/>
      <c r="T216" s="267"/>
      <c r="U216" s="323"/>
      <c r="V216" s="420"/>
      <c r="W216" s="323"/>
      <c r="X216" s="323"/>
      <c r="Y216" s="323"/>
      <c r="Z216" s="323"/>
      <c r="AA216" s="323"/>
      <c r="AB216" s="328"/>
      <c r="AC216" s="323"/>
      <c r="AD216" s="323"/>
      <c r="AE216" s="323"/>
      <c r="AF216" s="323"/>
      <c r="AG216" s="323"/>
      <c r="AH216" s="323"/>
      <c r="AI216" s="323"/>
      <c r="AJ216" s="323"/>
      <c r="AK216" s="323"/>
      <c r="AL216" s="323"/>
      <c r="AM216" s="323"/>
    </row>
    <row r="217" spans="1:39" x14ac:dyDescent="0.2">
      <c r="E217" s="323"/>
      <c r="F217" s="267"/>
      <c r="G217" s="267"/>
      <c r="H217" s="267"/>
      <c r="I217" s="267"/>
      <c r="J217" s="267"/>
      <c r="K217" s="267"/>
      <c r="L217" s="267"/>
      <c r="M217" s="267"/>
      <c r="N217" s="267"/>
      <c r="O217" s="267"/>
      <c r="P217" s="267"/>
      <c r="Q217" s="267"/>
      <c r="R217" s="267"/>
      <c r="S217" s="267"/>
      <c r="T217" s="267"/>
      <c r="U217" s="323"/>
      <c r="V217" s="420"/>
      <c r="W217" s="323"/>
      <c r="X217" s="323"/>
      <c r="Y217" s="323"/>
      <c r="Z217" s="323"/>
      <c r="AA217" s="323"/>
      <c r="AB217" s="328"/>
      <c r="AC217" s="323"/>
      <c r="AD217" s="323"/>
      <c r="AE217" s="323"/>
      <c r="AF217" s="323"/>
      <c r="AG217" s="323"/>
      <c r="AH217" s="323"/>
      <c r="AI217" s="323"/>
      <c r="AJ217" s="323"/>
      <c r="AK217" s="323"/>
      <c r="AL217" s="323"/>
      <c r="AM217" s="323"/>
    </row>
    <row r="218" spans="1:39" x14ac:dyDescent="0.2">
      <c r="E218" s="323"/>
      <c r="F218" s="267"/>
      <c r="G218" s="267"/>
      <c r="H218" s="267"/>
      <c r="I218" s="267"/>
      <c r="J218" s="267"/>
      <c r="K218" s="267"/>
      <c r="L218" s="267"/>
      <c r="M218" s="267"/>
      <c r="N218" s="267"/>
      <c r="O218" s="267"/>
      <c r="P218" s="267"/>
      <c r="Q218" s="267"/>
      <c r="R218" s="267"/>
      <c r="S218" s="267"/>
      <c r="T218" s="267"/>
      <c r="U218" s="323"/>
      <c r="V218" s="420"/>
      <c r="W218" s="323"/>
      <c r="X218" s="323"/>
      <c r="Y218" s="323"/>
      <c r="Z218" s="323"/>
      <c r="AA218" s="323"/>
      <c r="AB218" s="328"/>
      <c r="AC218" s="323"/>
      <c r="AD218" s="323"/>
      <c r="AE218" s="323"/>
      <c r="AF218" s="323"/>
      <c r="AG218" s="323"/>
      <c r="AH218" s="323"/>
      <c r="AI218" s="323"/>
      <c r="AJ218" s="323"/>
      <c r="AK218" s="323"/>
      <c r="AL218" s="323"/>
      <c r="AM218" s="323"/>
    </row>
    <row r="219" spans="1:39" x14ac:dyDescent="0.2">
      <c r="E219" s="323"/>
      <c r="F219" s="267"/>
      <c r="G219" s="267"/>
      <c r="H219" s="267"/>
      <c r="I219" s="267"/>
      <c r="J219" s="267"/>
      <c r="K219" s="267"/>
      <c r="L219" s="267"/>
      <c r="M219" s="267"/>
      <c r="N219" s="267"/>
      <c r="O219" s="267"/>
      <c r="P219" s="267"/>
      <c r="Q219" s="267"/>
      <c r="R219" s="267"/>
      <c r="S219" s="267"/>
      <c r="T219" s="267"/>
      <c r="U219" s="323"/>
      <c r="V219" s="420"/>
      <c r="W219" s="323"/>
      <c r="X219" s="323"/>
      <c r="Y219" s="323"/>
      <c r="Z219" s="323"/>
      <c r="AA219" s="323"/>
      <c r="AB219" s="328"/>
      <c r="AC219" s="323"/>
      <c r="AD219" s="323"/>
      <c r="AE219" s="323"/>
      <c r="AF219" s="323"/>
      <c r="AG219" s="323"/>
      <c r="AH219" s="323"/>
      <c r="AI219" s="323"/>
      <c r="AJ219" s="323"/>
      <c r="AK219" s="323"/>
      <c r="AL219" s="323"/>
      <c r="AM219" s="323"/>
    </row>
    <row r="220" spans="1:39" x14ac:dyDescent="0.2">
      <c r="A220" s="324"/>
      <c r="E220" s="323"/>
      <c r="F220" s="267"/>
      <c r="G220" s="267"/>
      <c r="H220" s="267"/>
      <c r="I220" s="267"/>
      <c r="J220" s="267"/>
      <c r="K220" s="267"/>
      <c r="L220" s="267"/>
      <c r="M220" s="267"/>
      <c r="N220" s="267"/>
      <c r="O220" s="267"/>
      <c r="P220" s="267"/>
      <c r="Q220" s="267"/>
      <c r="R220" s="267"/>
      <c r="S220" s="267"/>
      <c r="T220" s="267"/>
      <c r="U220" s="323"/>
      <c r="V220" s="420"/>
      <c r="W220" s="323"/>
      <c r="X220" s="323"/>
      <c r="Y220" s="323"/>
      <c r="Z220" s="323"/>
      <c r="AA220" s="323"/>
      <c r="AB220" s="328"/>
      <c r="AC220" s="323"/>
      <c r="AD220" s="323"/>
      <c r="AE220" s="323"/>
      <c r="AF220" s="323"/>
      <c r="AG220" s="323"/>
      <c r="AH220" s="323"/>
      <c r="AI220" s="323"/>
      <c r="AJ220" s="323"/>
      <c r="AK220" s="323"/>
      <c r="AL220" s="323"/>
      <c r="AM220" s="323"/>
    </row>
    <row r="221" spans="1:39" x14ac:dyDescent="0.2">
      <c r="E221" s="323"/>
      <c r="F221" s="267"/>
      <c r="G221" s="267"/>
      <c r="H221" s="267"/>
      <c r="I221" s="267"/>
      <c r="J221" s="267"/>
      <c r="K221" s="267"/>
      <c r="L221" s="267"/>
      <c r="M221" s="267"/>
      <c r="N221" s="267"/>
      <c r="O221" s="267"/>
      <c r="P221" s="267"/>
      <c r="Q221" s="267"/>
      <c r="R221" s="267"/>
      <c r="S221" s="267"/>
      <c r="T221" s="267"/>
      <c r="U221" s="323"/>
      <c r="V221" s="420"/>
      <c r="W221" s="323"/>
      <c r="X221" s="323"/>
      <c r="Y221" s="323"/>
      <c r="Z221" s="323"/>
      <c r="AA221" s="323"/>
      <c r="AB221" s="328"/>
      <c r="AC221" s="323"/>
      <c r="AD221" s="323"/>
      <c r="AE221" s="323"/>
      <c r="AF221" s="323"/>
      <c r="AG221" s="323"/>
      <c r="AH221" s="323"/>
      <c r="AI221" s="323"/>
      <c r="AJ221" s="323"/>
      <c r="AK221" s="323"/>
      <c r="AL221" s="323"/>
      <c r="AM221" s="323"/>
    </row>
    <row r="222" spans="1:39" x14ac:dyDescent="0.2">
      <c r="E222" s="323"/>
      <c r="F222" s="267"/>
      <c r="G222" s="267"/>
      <c r="H222" s="267"/>
      <c r="I222" s="267"/>
      <c r="J222" s="267"/>
      <c r="K222" s="267"/>
      <c r="L222" s="267"/>
      <c r="M222" s="267"/>
      <c r="N222" s="267"/>
      <c r="O222" s="267"/>
      <c r="P222" s="267"/>
      <c r="Q222" s="267"/>
      <c r="R222" s="267"/>
      <c r="S222" s="267"/>
      <c r="T222" s="267"/>
      <c r="U222" s="323"/>
      <c r="V222" s="420"/>
      <c r="W222" s="323"/>
      <c r="X222" s="323"/>
      <c r="Y222" s="323"/>
      <c r="Z222" s="323"/>
      <c r="AA222" s="323"/>
      <c r="AB222" s="328"/>
      <c r="AC222" s="323"/>
      <c r="AD222" s="323"/>
      <c r="AE222" s="323"/>
      <c r="AF222" s="323"/>
      <c r="AG222" s="323"/>
      <c r="AH222" s="323"/>
      <c r="AI222" s="323"/>
      <c r="AJ222" s="323"/>
      <c r="AK222" s="323"/>
      <c r="AL222" s="323"/>
      <c r="AM222" s="323"/>
    </row>
    <row r="223" spans="1:39" x14ac:dyDescent="0.2">
      <c r="A223" s="82"/>
      <c r="H223" s="267"/>
      <c r="I223" s="267"/>
      <c r="J223" s="267"/>
      <c r="K223" s="267"/>
      <c r="L223" s="267"/>
      <c r="M223" s="267"/>
      <c r="N223" s="267"/>
      <c r="O223" s="267"/>
      <c r="P223" s="267"/>
      <c r="Q223" s="267"/>
      <c r="R223" s="267"/>
      <c r="S223" s="267"/>
      <c r="T223" s="267"/>
      <c r="U223" s="323"/>
      <c r="V223" s="420"/>
      <c r="W223" s="323"/>
      <c r="X223" s="323"/>
      <c r="Y223" s="323"/>
      <c r="Z223" s="323"/>
      <c r="AA223" s="323"/>
      <c r="AB223" s="328"/>
      <c r="AC223" s="323"/>
      <c r="AD223" s="323"/>
      <c r="AE223" s="323"/>
      <c r="AF223" s="323"/>
      <c r="AG223" s="323"/>
      <c r="AH223" s="323"/>
      <c r="AI223" s="323"/>
      <c r="AJ223" s="323"/>
      <c r="AK223" s="323"/>
      <c r="AL223" s="323"/>
      <c r="AM223" s="323"/>
    </row>
  </sheetData>
  <sheetProtection formatCells="0" formatColumns="0" formatRows="0" selectLockedCells="1"/>
  <dataValidations count="2">
    <dataValidation type="list" allowBlank="1" showInputMessage="1" showErrorMessage="1" sqref="E160 E180 E176 E164 E168 E172">
      <formula1>$AJ$26:$AJ$27</formula1>
    </dataValidation>
    <dataValidation type="list" allowBlank="1" showInputMessage="1" showErrorMessage="1" sqref="F78 E41:E46 E57 E52:E54 E3:E4 E49 E12 E17:E22 E28:E30 E36:E38">
      <formula1>$AI$25:$AI$27</formula1>
    </dataValidation>
  </dataValidations>
  <pageMargins left="0.25" right="0.25" top="0.75" bottom="0.75" header="0.3" footer="0.3"/>
  <pageSetup scale="65" firstPageNumber="0" orientation="landscape" horizontalDpi="300" verticalDpi="300" r:id="rId1"/>
  <headerFooter alignWithMargins="0">
    <oddHeader>&amp;LBlue Cells require manual data entry.  White cells are auto-fill.</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249977111117893"/>
  </sheetPr>
  <dimension ref="A1:V90"/>
  <sheetViews>
    <sheetView tabSelected="1" showWhiteSpace="0" topLeftCell="A14" zoomScale="75" zoomScaleNormal="75" zoomScalePageLayoutView="75" workbookViewId="0">
      <selection activeCell="B38" sqref="B38"/>
    </sheetView>
  </sheetViews>
  <sheetFormatPr defaultColWidth="11.5703125" defaultRowHeight="18" x14ac:dyDescent="0.25"/>
  <cols>
    <col min="1" max="1" width="37" style="7" customWidth="1"/>
    <col min="2" max="2" width="11.85546875" style="2" bestFit="1" customWidth="1"/>
    <col min="3" max="3" width="17" style="2" customWidth="1"/>
    <col min="4" max="4" width="0.85546875" style="216" customWidth="1"/>
    <col min="5" max="5" width="17" style="2" customWidth="1"/>
    <col min="6" max="6" width="1" style="216" customWidth="1"/>
    <col min="7" max="7" width="16.85546875" style="7" customWidth="1"/>
    <col min="8" max="8" width="0.85546875" style="222" customWidth="1"/>
    <col min="9" max="9" width="16.85546875" style="7" customWidth="1"/>
    <col min="10" max="10" width="0.85546875" style="222" customWidth="1"/>
    <col min="11" max="11" width="16.85546875" style="7" customWidth="1"/>
    <col min="12" max="12" width="0.85546875" style="222" customWidth="1"/>
    <col min="13" max="13" width="16.85546875" style="7" customWidth="1"/>
    <col min="14" max="14" width="16.85546875" style="2" customWidth="1"/>
    <col min="15" max="15" width="20.28515625" style="2" customWidth="1"/>
    <col min="16" max="16" width="17.42578125" style="2" bestFit="1" customWidth="1"/>
    <col min="17" max="20" width="14.5703125" style="2" customWidth="1"/>
    <col min="21" max="16384" width="11.5703125" style="2"/>
  </cols>
  <sheetData>
    <row r="1" spans="1:22" x14ac:dyDescent="0.25">
      <c r="A1" s="447" t="s">
        <v>234</v>
      </c>
      <c r="B1" s="447"/>
      <c r="C1" s="447"/>
      <c r="D1" s="400"/>
      <c r="E1" s="400"/>
      <c r="F1" s="441"/>
      <c r="G1" s="400"/>
      <c r="H1" s="441"/>
      <c r="I1" s="400"/>
      <c r="J1" s="441"/>
      <c r="K1" s="400"/>
      <c r="L1" s="441"/>
      <c r="M1" s="400"/>
      <c r="N1" s="400"/>
      <c r="O1" s="168"/>
      <c r="P1" s="168"/>
      <c r="Q1" s="168"/>
      <c r="R1" s="168"/>
      <c r="S1" s="168"/>
      <c r="T1" s="168"/>
      <c r="U1" s="168"/>
      <c r="V1" s="168"/>
    </row>
    <row r="2" spans="1:22" ht="18.75" customHeight="1" x14ac:dyDescent="0.25">
      <c r="A2" s="447"/>
      <c r="B2" s="447"/>
      <c r="C2" s="447"/>
      <c r="D2" s="400"/>
      <c r="E2" s="400"/>
      <c r="F2" s="441"/>
      <c r="G2" s="400"/>
      <c r="H2" s="441"/>
      <c r="I2" s="400"/>
      <c r="J2" s="441"/>
      <c r="K2" s="400"/>
      <c r="L2" s="441"/>
      <c r="M2" s="400"/>
      <c r="N2" s="400"/>
      <c r="O2" s="64"/>
      <c r="P2" s="64"/>
      <c r="Q2" s="64"/>
    </row>
    <row r="3" spans="1:22" ht="18.75" x14ac:dyDescent="0.3">
      <c r="A3" s="7" t="s">
        <v>3</v>
      </c>
      <c r="B3" s="7"/>
      <c r="C3" s="170" t="s">
        <v>0</v>
      </c>
      <c r="D3" s="214"/>
      <c r="E3" s="170" t="s">
        <v>1</v>
      </c>
      <c r="F3" s="214"/>
      <c r="G3" s="170" t="s">
        <v>5</v>
      </c>
      <c r="H3" s="214"/>
      <c r="I3" s="170" t="s">
        <v>15</v>
      </c>
      <c r="J3" s="214"/>
      <c r="K3" s="170" t="s">
        <v>16</v>
      </c>
      <c r="L3" s="214"/>
      <c r="M3" s="170" t="s">
        <v>2</v>
      </c>
      <c r="N3" s="65"/>
      <c r="O3" s="446"/>
      <c r="P3" s="446"/>
      <c r="Q3" s="65"/>
    </row>
    <row r="4" spans="1:22" x14ac:dyDescent="0.25">
      <c r="A4" s="424">
        <f>'Data Sheet'!B3</f>
        <v>0</v>
      </c>
      <c r="B4" s="235"/>
      <c r="C4" s="1">
        <f>'Data Sheet'!G5</f>
        <v>0</v>
      </c>
      <c r="D4" s="159"/>
      <c r="E4" s="1">
        <f>'Data Sheet'!J5</f>
        <v>0</v>
      </c>
      <c r="F4" s="159"/>
      <c r="G4" s="1">
        <f>'Data Sheet'!M5</f>
        <v>0</v>
      </c>
      <c r="H4" s="159"/>
      <c r="I4" s="1">
        <f>'Data Sheet'!P5</f>
        <v>0</v>
      </c>
      <c r="J4" s="159"/>
      <c r="K4" s="1">
        <f>'Data Sheet'!S5</f>
        <v>0</v>
      </c>
      <c r="L4" s="159"/>
      <c r="M4" s="1">
        <f>SUM(C4:K4)</f>
        <v>0</v>
      </c>
      <c r="N4" s="65"/>
      <c r="O4" s="396"/>
      <c r="P4" s="65"/>
      <c r="Q4" s="66"/>
    </row>
    <row r="5" spans="1:22" x14ac:dyDescent="0.25">
      <c r="A5" s="64" t="s">
        <v>17</v>
      </c>
      <c r="B5" s="235"/>
      <c r="C5" s="1">
        <f>'Data Sheet'!G14+'Data Sheet'!G22+'Data Sheet'!G30+'Data Sheet'!G38+'Data Sheet'!G46+'Data Sheet'!G54</f>
        <v>0</v>
      </c>
      <c r="D5" s="159"/>
      <c r="E5" s="1">
        <f>'Data Sheet'!J14+'Data Sheet'!J22+'Data Sheet'!J30+'Data Sheet'!J38+'Data Sheet'!J46+'Data Sheet'!J54</f>
        <v>0</v>
      </c>
      <c r="F5" s="159"/>
      <c r="G5" s="1">
        <f>'Data Sheet'!M14+'Data Sheet'!M22+'Data Sheet'!M30+'Data Sheet'!M38+'Data Sheet'!M46+'Data Sheet'!M54</f>
        <v>0</v>
      </c>
      <c r="H5" s="159"/>
      <c r="I5" s="1">
        <f>'Data Sheet'!P14+'Data Sheet'!P22+'Data Sheet'!P30+'Data Sheet'!P38+'Data Sheet'!P46+'Data Sheet'!P54</f>
        <v>0</v>
      </c>
      <c r="J5" s="159"/>
      <c r="K5" s="1">
        <f>'Data Sheet'!S14+'Data Sheet'!S22+'Data Sheet'!S30+'Data Sheet'!S38+'Data Sheet'!S46+'Data Sheet'!S54</f>
        <v>0</v>
      </c>
      <c r="L5" s="159"/>
      <c r="M5" s="1">
        <f t="shared" ref="M5" si="0">SUM(C5:K5)</f>
        <v>0</v>
      </c>
      <c r="N5" s="65"/>
      <c r="O5" s="75"/>
      <c r="P5" s="66"/>
      <c r="Q5" s="67"/>
      <c r="T5" s="19"/>
    </row>
    <row r="6" spans="1:22" x14ac:dyDescent="0.25">
      <c r="A6" s="64" t="s">
        <v>25</v>
      </c>
      <c r="B6" s="235"/>
      <c r="C6" s="1">
        <f>'Data Sheet'!G61+'Data Sheet'!G64+'Data Sheet'!G67+'Data Sheet'!G70+'Data Sheet'!G73+'Data Sheet'!G76</f>
        <v>0</v>
      </c>
      <c r="D6" s="159"/>
      <c r="E6" s="1">
        <f>'Data Sheet'!J61+'Data Sheet'!J64+'Data Sheet'!J67+'Data Sheet'!J70+'Data Sheet'!J73+'Data Sheet'!J76</f>
        <v>0</v>
      </c>
      <c r="F6" s="159"/>
      <c r="G6" s="1">
        <f>'Data Sheet'!M61+'Data Sheet'!M64+'Data Sheet'!M67+'Data Sheet'!M70+'Data Sheet'!M73+'Data Sheet'!M76</f>
        <v>0</v>
      </c>
      <c r="H6" s="159"/>
      <c r="I6" s="1">
        <f>'Data Sheet'!P61+'Data Sheet'!P64+'Data Sheet'!P67+'Data Sheet'!P70+'Data Sheet'!P73+'Data Sheet'!P76</f>
        <v>0</v>
      </c>
      <c r="J6" s="159"/>
      <c r="K6" s="1">
        <f>'Data Sheet'!S61+'Data Sheet'!S64+'Data Sheet'!S67+'Data Sheet'!S70+'Data Sheet'!S73+'Data Sheet'!S76</f>
        <v>0</v>
      </c>
      <c r="L6" s="159"/>
      <c r="M6" s="1">
        <f>SUM(C6:K6)</f>
        <v>0</v>
      </c>
      <c r="N6" s="65"/>
      <c r="O6" s="75"/>
      <c r="P6" s="66"/>
      <c r="Q6" s="67"/>
      <c r="T6" s="19"/>
    </row>
    <row r="7" spans="1:22" x14ac:dyDescent="0.25">
      <c r="A7" s="64" t="s">
        <v>26</v>
      </c>
      <c r="B7" s="235"/>
      <c r="C7" s="1">
        <f>'Data Sheet'!G82+'Data Sheet'!G84+'Data Sheet'!G88+'Data Sheet'!G90+'Data Sheet'!G94+'Data Sheet'!G96+'Data Sheet'!G100+'Data Sheet'!G102+'Data Sheet'!G106+'Data Sheet'!G108+'Data Sheet'!G112+'Data Sheet'!G114</f>
        <v>0</v>
      </c>
      <c r="D7" s="159"/>
      <c r="E7" s="1">
        <f>'Data Sheet'!J82+'Data Sheet'!J84+'Data Sheet'!J88+'Data Sheet'!J90+'Data Sheet'!J94+'Data Sheet'!J96+'Data Sheet'!J100+'Data Sheet'!J102+'Data Sheet'!J106+'Data Sheet'!J108+'Data Sheet'!J112+'Data Sheet'!J114</f>
        <v>0</v>
      </c>
      <c r="F7" s="159"/>
      <c r="G7" s="1">
        <f>'Data Sheet'!M82+'Data Sheet'!M84+'Data Sheet'!M88+'Data Sheet'!M90+'Data Sheet'!M94+'Data Sheet'!M96+'Data Sheet'!M100+'Data Sheet'!M102+'Data Sheet'!M106+'Data Sheet'!M108+'Data Sheet'!M112+'Data Sheet'!M114</f>
        <v>0</v>
      </c>
      <c r="H7" s="159"/>
      <c r="I7" s="1">
        <f>'Data Sheet'!P82+'Data Sheet'!P84+'Data Sheet'!P88+'Data Sheet'!P90+'Data Sheet'!P94+'Data Sheet'!P96+'Data Sheet'!P100+'Data Sheet'!P102+'Data Sheet'!P106+'Data Sheet'!P108+'Data Sheet'!P112+'Data Sheet'!P114</f>
        <v>0</v>
      </c>
      <c r="J7" s="159"/>
      <c r="K7" s="1">
        <f>'Data Sheet'!S82+'Data Sheet'!S84+'Data Sheet'!S88+'Data Sheet'!S90+'Data Sheet'!S94+'Data Sheet'!S96+'Data Sheet'!S100+'Data Sheet'!S102+'Data Sheet'!S106+'Data Sheet'!S108+'Data Sheet'!S112+'Data Sheet'!S114</f>
        <v>0</v>
      </c>
      <c r="L7" s="159"/>
      <c r="M7" s="1">
        <f>SUM(C7:K7)</f>
        <v>0</v>
      </c>
      <c r="N7" s="65"/>
      <c r="O7" s="75"/>
      <c r="P7" s="66"/>
      <c r="Q7" s="67"/>
      <c r="R7" s="10"/>
      <c r="S7" s="10"/>
      <c r="T7" s="19"/>
    </row>
    <row r="8" spans="1:22" x14ac:dyDescent="0.25">
      <c r="A8" s="64" t="s">
        <v>54</v>
      </c>
      <c r="B8" s="235"/>
      <c r="C8" s="1">
        <f>'Data Sheet'!G121+'Data Sheet'!G123+'Data Sheet'!G139+'Data Sheet'!G141+'Data Sheet'!G127+'Data Sheet'!G129+'Data Sheet'!G133+'Data Sheet'!G135+'Data Sheet'!G145+'Data Sheet'!G147+'Data Sheet'!G151+'Data Sheet'!G153</f>
        <v>0</v>
      </c>
      <c r="D8" s="159"/>
      <c r="E8" s="1">
        <f>'Data Sheet'!J121+'Data Sheet'!J123+'Data Sheet'!J139+'Data Sheet'!J141+'Data Sheet'!J127+'Data Sheet'!J129+'Data Sheet'!J133+'Data Sheet'!J135+'Data Sheet'!J145+'Data Sheet'!J147+'Data Sheet'!J151+'Data Sheet'!J153</f>
        <v>0</v>
      </c>
      <c r="F8" s="159"/>
      <c r="G8" s="1">
        <f>'Data Sheet'!M121+'Data Sheet'!M123+'Data Sheet'!M139+'Data Sheet'!M141+'Data Sheet'!M127+'Data Sheet'!M129+'Data Sheet'!M133+'Data Sheet'!M135+'Data Sheet'!M145+'Data Sheet'!M147+'Data Sheet'!M151+'Data Sheet'!M153</f>
        <v>0</v>
      </c>
      <c r="H8" s="159"/>
      <c r="I8" s="1">
        <f>'Data Sheet'!P121+'Data Sheet'!P123+'Data Sheet'!P139+'Data Sheet'!P141+'Data Sheet'!P127+'Data Sheet'!P129+'Data Sheet'!P133+'Data Sheet'!P135+'Data Sheet'!P145+'Data Sheet'!P147+'Data Sheet'!P151+'Data Sheet'!P153</f>
        <v>0</v>
      </c>
      <c r="J8" s="159"/>
      <c r="K8" s="1">
        <f>'Data Sheet'!S121+'Data Sheet'!S123+'Data Sheet'!S139+'Data Sheet'!S141+'Data Sheet'!S127+'Data Sheet'!S129+'Data Sheet'!S133+'Data Sheet'!S135+'Data Sheet'!S145+'Data Sheet'!S147+'Data Sheet'!S151+'Data Sheet'!S153</f>
        <v>0</v>
      </c>
      <c r="L8" s="159"/>
      <c r="M8" s="1">
        <f>SUM(C8:K8)</f>
        <v>0</v>
      </c>
      <c r="N8" s="65"/>
      <c r="O8" s="75"/>
      <c r="P8" s="66"/>
      <c r="Q8" s="67"/>
      <c r="R8" s="10"/>
      <c r="S8" s="10"/>
      <c r="T8" s="19"/>
    </row>
    <row r="9" spans="1:22" x14ac:dyDescent="0.25">
      <c r="A9" s="64" t="s">
        <v>55</v>
      </c>
      <c r="B9" s="235"/>
      <c r="C9" s="1">
        <f>'Data Sheet'!G160+'Data Sheet'!G164+'Data Sheet'!G168+'Data Sheet'!G172+'Data Sheet'!G176+'Data Sheet'!G180</f>
        <v>0</v>
      </c>
      <c r="D9" s="159"/>
      <c r="E9" s="1">
        <f>'Data Sheet'!J160+'Data Sheet'!J164+'Data Sheet'!J168+'Data Sheet'!J172+'Data Sheet'!J176+'Data Sheet'!J180</f>
        <v>0</v>
      </c>
      <c r="F9" s="159"/>
      <c r="G9" s="1">
        <f>'Data Sheet'!M160+'Data Sheet'!M164+'Data Sheet'!M168+'Data Sheet'!M172+'Data Sheet'!M176+'Data Sheet'!M180</f>
        <v>0</v>
      </c>
      <c r="H9" s="159"/>
      <c r="I9" s="1">
        <f>'Data Sheet'!P160+'Data Sheet'!P164+'Data Sheet'!P168+'Data Sheet'!P172+'Data Sheet'!P176+'Data Sheet'!P180</f>
        <v>0</v>
      </c>
      <c r="J9" s="159"/>
      <c r="K9" s="1">
        <f>'Data Sheet'!S160+'Data Sheet'!S164+'Data Sheet'!S168+'Data Sheet'!S172+'Data Sheet'!S176+'Data Sheet'!S180</f>
        <v>0</v>
      </c>
      <c r="L9" s="159"/>
      <c r="M9" s="1">
        <f>SUM(C9:K9)</f>
        <v>0</v>
      </c>
      <c r="N9" s="65"/>
      <c r="O9" s="75"/>
      <c r="P9" s="66"/>
      <c r="Q9" s="67"/>
      <c r="R9" s="10"/>
      <c r="S9" s="18"/>
      <c r="T9" s="19"/>
    </row>
    <row r="10" spans="1:22" x14ac:dyDescent="0.25">
      <c r="A10" s="220" t="s">
        <v>12</v>
      </c>
      <c r="B10" s="64"/>
      <c r="C10" s="13">
        <f>SUM(C4:C9)</f>
        <v>0</v>
      </c>
      <c r="D10" s="160"/>
      <c r="E10" s="13">
        <f>SUM(E4:E9)</f>
        <v>0</v>
      </c>
      <c r="F10" s="160"/>
      <c r="G10" s="13">
        <f>SUM(G4:G9)</f>
        <v>0</v>
      </c>
      <c r="H10" s="160"/>
      <c r="I10" s="13">
        <f>SUM(I4:I9)</f>
        <v>0</v>
      </c>
      <c r="J10" s="160"/>
      <c r="K10" s="13">
        <f>SUM(K4:K9)</f>
        <v>0</v>
      </c>
      <c r="L10" s="160"/>
      <c r="M10" s="13">
        <f>SUM(M4:M9)</f>
        <v>0</v>
      </c>
      <c r="N10" s="3"/>
      <c r="O10" s="75"/>
      <c r="P10" s="66"/>
      <c r="Q10" s="67"/>
      <c r="R10" s="10"/>
      <c r="S10" s="10"/>
      <c r="T10" s="19"/>
    </row>
    <row r="11" spans="1:22" x14ac:dyDescent="0.25">
      <c r="A11" s="220"/>
      <c r="B11" s="64"/>
      <c r="C11" s="62"/>
      <c r="D11" s="161"/>
      <c r="E11" s="62"/>
      <c r="F11" s="161"/>
      <c r="G11" s="62"/>
      <c r="H11" s="161"/>
      <c r="I11" s="62"/>
      <c r="J11" s="161"/>
      <c r="K11" s="62"/>
      <c r="L11" s="161"/>
      <c r="M11" s="62"/>
      <c r="N11" s="68"/>
      <c r="O11" s="75"/>
      <c r="P11" s="66"/>
      <c r="Q11" s="67"/>
      <c r="R11" s="10"/>
      <c r="S11" s="10"/>
      <c r="T11" s="19"/>
    </row>
    <row r="12" spans="1:22" x14ac:dyDescent="0.25">
      <c r="A12" s="220" t="s">
        <v>4</v>
      </c>
      <c r="B12" s="443"/>
      <c r="C12" s="62"/>
      <c r="D12" s="161"/>
      <c r="E12" s="62"/>
      <c r="F12" s="161"/>
      <c r="G12" s="62"/>
      <c r="H12" s="161"/>
      <c r="I12" s="62"/>
      <c r="J12" s="161"/>
      <c r="K12" s="62"/>
      <c r="L12" s="161"/>
      <c r="M12" s="62"/>
      <c r="N12" s="65"/>
      <c r="O12" s="75"/>
      <c r="P12" s="397"/>
      <c r="Q12" s="67"/>
      <c r="R12" s="10"/>
      <c r="S12" s="10"/>
      <c r="T12" s="19"/>
    </row>
    <row r="13" spans="1:22" x14ac:dyDescent="0.25">
      <c r="A13" s="424">
        <f>A4</f>
        <v>0</v>
      </c>
      <c r="B13" s="235"/>
      <c r="C13" s="1">
        <f>'Data Sheet'!G8</f>
        <v>0</v>
      </c>
      <c r="D13" s="159"/>
      <c r="E13" s="1">
        <f>'Data Sheet'!J8</f>
        <v>0</v>
      </c>
      <c r="F13" s="159"/>
      <c r="G13" s="1">
        <f>'Data Sheet'!M8</f>
        <v>0</v>
      </c>
      <c r="H13" s="159"/>
      <c r="I13" s="1">
        <f>'Data Sheet'!P8</f>
        <v>0</v>
      </c>
      <c r="J13" s="159"/>
      <c r="K13" s="1">
        <f>'Data Sheet'!S8</f>
        <v>0</v>
      </c>
      <c r="L13" s="159"/>
      <c r="M13" s="1">
        <f>SUM(C13:K13)</f>
        <v>0</v>
      </c>
      <c r="N13" s="65"/>
      <c r="O13" s="75"/>
      <c r="P13" s="66"/>
      <c r="Q13" s="67"/>
      <c r="R13" s="10"/>
      <c r="S13" s="10"/>
      <c r="T13" s="19"/>
    </row>
    <row r="14" spans="1:22" x14ac:dyDescent="0.25">
      <c r="A14" s="64" t="s">
        <v>17</v>
      </c>
      <c r="B14" s="235"/>
      <c r="C14" s="1">
        <f>'Data Sheet'!G17+'Data Sheet'!G25+'Data Sheet'!G33+'Data Sheet'!G41+'Data Sheet'!G49+'Data Sheet'!G57</f>
        <v>0</v>
      </c>
      <c r="D14" s="159"/>
      <c r="E14" s="1">
        <f>'Data Sheet'!J17+'Data Sheet'!J25+'Data Sheet'!J33+'Data Sheet'!J41+'Data Sheet'!J49+'Data Sheet'!J57</f>
        <v>0</v>
      </c>
      <c r="F14" s="159"/>
      <c r="G14" s="1">
        <f>'Data Sheet'!M17+'Data Sheet'!M25+'Data Sheet'!M33+'Data Sheet'!M41+'Data Sheet'!M49+'Data Sheet'!M57</f>
        <v>0</v>
      </c>
      <c r="H14" s="159"/>
      <c r="I14" s="1">
        <f>'Data Sheet'!P17+'Data Sheet'!P25+'Data Sheet'!P33+'Data Sheet'!P41+'Data Sheet'!P49+'Data Sheet'!P57</f>
        <v>0</v>
      </c>
      <c r="J14" s="159"/>
      <c r="K14" s="1">
        <f>'Data Sheet'!S17+'Data Sheet'!S25+'Data Sheet'!S33+'Data Sheet'!S41+'Data Sheet'!S49+'Data Sheet'!S57</f>
        <v>0</v>
      </c>
      <c r="L14" s="159"/>
      <c r="M14" s="1">
        <f>SUM(C14:K14)</f>
        <v>0</v>
      </c>
      <c r="N14" s="65"/>
      <c r="O14" s="75"/>
      <c r="P14" s="66"/>
      <c r="Q14" s="66"/>
      <c r="R14" s="10"/>
      <c r="S14" s="10"/>
    </row>
    <row r="15" spans="1:22" x14ac:dyDescent="0.25">
      <c r="A15" s="64" t="str">
        <f>A6</f>
        <v>Post Docs</v>
      </c>
      <c r="B15" s="235"/>
      <c r="C15" s="1">
        <f>'Data Sheet'!G62+'Data Sheet'!G65+'Data Sheet'!G68+'Data Sheet'!G71+'Data Sheet'!G74+'Data Sheet'!G77</f>
        <v>0</v>
      </c>
      <c r="D15" s="159"/>
      <c r="E15" s="1">
        <f>'Data Sheet'!J62+'Data Sheet'!J65+'Data Sheet'!J68+'Data Sheet'!J71+'Data Sheet'!J74+'Data Sheet'!J77</f>
        <v>0</v>
      </c>
      <c r="F15" s="159"/>
      <c r="G15" s="1">
        <f>'Data Sheet'!M62+'Data Sheet'!M65+'Data Sheet'!M68+'Data Sheet'!M71+'Data Sheet'!M74+'Data Sheet'!M77</f>
        <v>0</v>
      </c>
      <c r="H15" s="159"/>
      <c r="I15" s="1">
        <f>'Data Sheet'!P62+'Data Sheet'!P65+'Data Sheet'!P68+'Data Sheet'!P71+'Data Sheet'!P74+'Data Sheet'!P77</f>
        <v>0</v>
      </c>
      <c r="J15" s="159"/>
      <c r="K15" s="1">
        <f>'Data Sheet'!S62+'Data Sheet'!S65+'Data Sheet'!S68+'Data Sheet'!S71+'Data Sheet'!S74+'Data Sheet'!S77</f>
        <v>0</v>
      </c>
      <c r="L15" s="159"/>
      <c r="M15" s="1">
        <f>SUM(C15:K15)</f>
        <v>0</v>
      </c>
      <c r="N15" s="65"/>
      <c r="O15" s="76"/>
      <c r="P15" s="69"/>
      <c r="Q15" s="66"/>
      <c r="R15" s="10"/>
      <c r="S15" s="10"/>
      <c r="T15" s="23"/>
    </row>
    <row r="16" spans="1:22" x14ac:dyDescent="0.25">
      <c r="A16" s="64" t="str">
        <f>A7</f>
        <v>Grads</v>
      </c>
      <c r="B16" s="235"/>
      <c r="C16" s="1">
        <f>'Data Sheet'!G83+'Data Sheet'!G85+'Data Sheet'!G89+'Data Sheet'!G91+'Data Sheet'!G95+'Data Sheet'!G97+'Data Sheet'!G101+'Data Sheet'!G103+'Data Sheet'!G107+'Data Sheet'!G109+'Data Sheet'!G113+'Data Sheet'!G115</f>
        <v>0</v>
      </c>
      <c r="D16" s="159"/>
      <c r="E16" s="1">
        <f>'Data Sheet'!J83+'Data Sheet'!J85+'Data Sheet'!J89+'Data Sheet'!J91+'Data Sheet'!J95+'Data Sheet'!J97+'Data Sheet'!J101+'Data Sheet'!J103+'Data Sheet'!J107+'Data Sheet'!J109+'Data Sheet'!J113+'Data Sheet'!J115</f>
        <v>0</v>
      </c>
      <c r="F16" s="159"/>
      <c r="G16" s="1">
        <f>'Data Sheet'!M83+'Data Sheet'!M85+'Data Sheet'!M89+'Data Sheet'!M91+'Data Sheet'!M95+'Data Sheet'!M97+'Data Sheet'!M101+'Data Sheet'!M103+'Data Sheet'!M107+'Data Sheet'!M109+'Data Sheet'!M113+'Data Sheet'!M115</f>
        <v>0</v>
      </c>
      <c r="H16" s="159"/>
      <c r="I16" s="1">
        <f>'Data Sheet'!P83+'Data Sheet'!P85+'Data Sheet'!P89+'Data Sheet'!P91+'Data Sheet'!P95+'Data Sheet'!P97+'Data Sheet'!P101+'Data Sheet'!P103+'Data Sheet'!P107+'Data Sheet'!P109+'Data Sheet'!P113+'Data Sheet'!P115</f>
        <v>0</v>
      </c>
      <c r="J16" s="159"/>
      <c r="K16" s="1">
        <f>'Data Sheet'!S83+'Data Sheet'!S85+'Data Sheet'!S89+'Data Sheet'!S91+'Data Sheet'!S95+'Data Sheet'!S97+'Data Sheet'!S101+'Data Sheet'!S103+'Data Sheet'!S107+'Data Sheet'!S109+'Data Sheet'!S113+'Data Sheet'!S115</f>
        <v>0</v>
      </c>
      <c r="L16" s="159"/>
      <c r="M16" s="1">
        <f>SUM(C16:K16)</f>
        <v>0</v>
      </c>
      <c r="N16" s="65"/>
      <c r="O16" s="65"/>
      <c r="P16" s="65"/>
      <c r="Q16" s="66"/>
      <c r="R16" s="10"/>
      <c r="S16" s="10"/>
    </row>
    <row r="17" spans="1:21" x14ac:dyDescent="0.25">
      <c r="A17" s="64" t="str">
        <f>A8</f>
        <v>Undergrad</v>
      </c>
      <c r="B17" s="235"/>
      <c r="C17" s="1">
        <f>'Data Sheet'!G122+'Data Sheet'!G124+'Data Sheet'!G128+'Data Sheet'!G130+'Data Sheet'!G134+'Data Sheet'!G136+'Data Sheet'!G140+'Data Sheet'!G142+'Data Sheet'!G146+'Data Sheet'!G148+'Data Sheet'!G152+'Data Sheet'!G154</f>
        <v>0</v>
      </c>
      <c r="D17" s="159"/>
      <c r="E17" s="1">
        <f>'Data Sheet'!J122+'Data Sheet'!J124+'Data Sheet'!J128+'Data Sheet'!J130+'Data Sheet'!J134+'Data Sheet'!J136+'Data Sheet'!J140+'Data Sheet'!J142+'Data Sheet'!J146+'Data Sheet'!J148+'Data Sheet'!J152+'Data Sheet'!J154</f>
        <v>0</v>
      </c>
      <c r="F17" s="159"/>
      <c r="G17" s="1">
        <f>'Data Sheet'!M122+'Data Sheet'!M124+'Data Sheet'!M128+'Data Sheet'!M130+'Data Sheet'!M134+'Data Sheet'!M136+'Data Sheet'!M140+'Data Sheet'!M142+'Data Sheet'!M146+'Data Sheet'!M148+'Data Sheet'!M152+'Data Sheet'!M154</f>
        <v>0</v>
      </c>
      <c r="H17" s="159"/>
      <c r="I17" s="1">
        <f>'Data Sheet'!P122+'Data Sheet'!P124+'Data Sheet'!P128+'Data Sheet'!P130+'Data Sheet'!P134+'Data Sheet'!P136+'Data Sheet'!P140+'Data Sheet'!P142+'Data Sheet'!P146+'Data Sheet'!P148+'Data Sheet'!P152+'Data Sheet'!P154</f>
        <v>0</v>
      </c>
      <c r="J17" s="159"/>
      <c r="K17" s="1">
        <f>'Data Sheet'!S122+'Data Sheet'!S124+'Data Sheet'!S128+'Data Sheet'!S130+'Data Sheet'!S134+'Data Sheet'!S136+'Data Sheet'!S140+'Data Sheet'!S142+'Data Sheet'!S146+'Data Sheet'!S148+'Data Sheet'!S152+'Data Sheet'!S154</f>
        <v>0</v>
      </c>
      <c r="L17" s="159"/>
      <c r="M17" s="1">
        <f t="shared" ref="M17:M18" si="1">SUM(C17:K17)</f>
        <v>0</v>
      </c>
      <c r="N17" s="65"/>
      <c r="O17" s="65"/>
      <c r="P17" s="69"/>
      <c r="Q17" s="69"/>
      <c r="R17" s="10"/>
      <c r="S17" s="10"/>
    </row>
    <row r="18" spans="1:21" x14ac:dyDescent="0.25">
      <c r="A18" s="64" t="s">
        <v>55</v>
      </c>
      <c r="B18" s="235"/>
      <c r="C18" s="1">
        <f>'Data Sheet'!G161+'Data Sheet'!G165+'Data Sheet'!G169+'Data Sheet'!G173+'Data Sheet'!G177+'Data Sheet'!G181</f>
        <v>0</v>
      </c>
      <c r="D18" s="159"/>
      <c r="E18" s="1">
        <f>'Data Sheet'!J161+'Data Sheet'!J165+'Data Sheet'!J169+'Data Sheet'!J173+'Data Sheet'!J177+'Data Sheet'!J181</f>
        <v>0</v>
      </c>
      <c r="F18" s="159"/>
      <c r="G18" s="1">
        <f>'Data Sheet'!M161+'Data Sheet'!M165+'Data Sheet'!M169+'Data Sheet'!M173+'Data Sheet'!M177+'Data Sheet'!M181</f>
        <v>0</v>
      </c>
      <c r="H18" s="159"/>
      <c r="I18" s="1">
        <f>'Data Sheet'!P161+'Data Sheet'!P165+'Data Sheet'!P169+'Data Sheet'!P173+'Data Sheet'!P177+'Data Sheet'!P181</f>
        <v>0</v>
      </c>
      <c r="J18" s="159"/>
      <c r="K18" s="1">
        <f>'Data Sheet'!S161+'Data Sheet'!S165+'Data Sheet'!S169+'Data Sheet'!S173+'Data Sheet'!S177+'Data Sheet'!S181</f>
        <v>0</v>
      </c>
      <c r="L18" s="159"/>
      <c r="M18" s="1">
        <f t="shared" si="1"/>
        <v>0</v>
      </c>
      <c r="N18" s="10"/>
      <c r="O18" s="10"/>
      <c r="P18" s="6"/>
      <c r="Q18" s="6"/>
      <c r="R18" s="4"/>
      <c r="S18" s="6"/>
    </row>
    <row r="19" spans="1:21" x14ac:dyDescent="0.25">
      <c r="A19" s="220" t="s">
        <v>11</v>
      </c>
      <c r="B19" s="64"/>
      <c r="C19" s="13">
        <f>SUM(C13:C18)</f>
        <v>0</v>
      </c>
      <c r="D19" s="160"/>
      <c r="E19" s="13">
        <f t="shared" ref="E19:M19" si="2">SUM(E13:E18)</f>
        <v>0</v>
      </c>
      <c r="F19" s="160"/>
      <c r="G19" s="13">
        <f t="shared" si="2"/>
        <v>0</v>
      </c>
      <c r="H19" s="160"/>
      <c r="I19" s="13">
        <f t="shared" si="2"/>
        <v>0</v>
      </c>
      <c r="J19" s="160"/>
      <c r="K19" s="13">
        <f t="shared" si="2"/>
        <v>0</v>
      </c>
      <c r="L19" s="160"/>
      <c r="M19" s="13">
        <f t="shared" si="2"/>
        <v>0</v>
      </c>
      <c r="N19" s="5"/>
      <c r="O19" s="10"/>
      <c r="P19" s="17"/>
      <c r="Q19" s="17"/>
      <c r="R19" s="10"/>
      <c r="S19" s="10"/>
      <c r="T19" s="19"/>
      <c r="U19" s="19"/>
    </row>
    <row r="20" spans="1:21" x14ac:dyDescent="0.25">
      <c r="A20" s="220"/>
      <c r="B20" s="64"/>
      <c r="C20" s="63"/>
      <c r="D20" s="162"/>
      <c r="E20" s="63"/>
      <c r="F20" s="162"/>
      <c r="G20" s="63"/>
      <c r="H20" s="162"/>
      <c r="I20" s="63"/>
      <c r="J20" s="162"/>
      <c r="K20" s="63"/>
      <c r="L20" s="162"/>
      <c r="M20" s="63"/>
      <c r="R20" s="24"/>
      <c r="S20" s="25"/>
      <c r="T20" s="19"/>
      <c r="U20" s="19"/>
    </row>
    <row r="21" spans="1:21" ht="18.75" thickBot="1" x14ac:dyDescent="0.3">
      <c r="A21" s="220" t="s">
        <v>7</v>
      </c>
      <c r="B21" s="64"/>
      <c r="C21" s="20">
        <f t="shared" ref="C21:K21" si="3">C10+C19</f>
        <v>0</v>
      </c>
      <c r="D21" s="163"/>
      <c r="E21" s="20">
        <f t="shared" si="3"/>
        <v>0</v>
      </c>
      <c r="F21" s="163"/>
      <c r="G21" s="20">
        <f t="shared" si="3"/>
        <v>0</v>
      </c>
      <c r="H21" s="163"/>
      <c r="I21" s="20">
        <f t="shared" si="3"/>
        <v>0</v>
      </c>
      <c r="J21" s="163"/>
      <c r="K21" s="20">
        <f t="shared" si="3"/>
        <v>0</v>
      </c>
      <c r="L21" s="163"/>
      <c r="M21" s="20">
        <f>M10+M19</f>
        <v>0</v>
      </c>
      <c r="N21" s="5"/>
      <c r="P21" s="17"/>
      <c r="Q21" s="17"/>
      <c r="R21" s="26"/>
      <c r="S21" s="8"/>
      <c r="T21" s="19"/>
      <c r="U21" s="19"/>
    </row>
    <row r="22" spans="1:21" ht="18.75" thickTop="1" x14ac:dyDescent="0.25">
      <c r="B22" s="220"/>
      <c r="C22" s="22"/>
      <c r="D22" s="161"/>
      <c r="E22" s="22"/>
      <c r="F22" s="161"/>
      <c r="G22" s="22"/>
      <c r="H22" s="161"/>
      <c r="I22" s="22"/>
      <c r="J22" s="161"/>
      <c r="K22" s="22"/>
      <c r="L22" s="161"/>
      <c r="M22" s="22"/>
      <c r="R22" s="26"/>
      <c r="S22" s="8"/>
      <c r="T22" s="19"/>
      <c r="U22" s="19"/>
    </row>
    <row r="23" spans="1:21" x14ac:dyDescent="0.25">
      <c r="A23" s="2" t="s">
        <v>8</v>
      </c>
      <c r="B23" s="235"/>
      <c r="C23" s="59">
        <v>0</v>
      </c>
      <c r="D23" s="159"/>
      <c r="E23" s="59">
        <v>0</v>
      </c>
      <c r="F23" s="159"/>
      <c r="G23" s="59">
        <v>0</v>
      </c>
      <c r="H23" s="159"/>
      <c r="I23" s="59">
        <v>0</v>
      </c>
      <c r="J23" s="159"/>
      <c r="K23" s="59">
        <v>0</v>
      </c>
      <c r="L23" s="159"/>
      <c r="M23" s="1">
        <f>SUM(C23:K23)</f>
        <v>0</v>
      </c>
      <c r="N23" s="69"/>
      <c r="O23" s="64"/>
      <c r="P23" s="67"/>
      <c r="Q23" s="17"/>
      <c r="R23" s="26"/>
      <c r="S23" s="8"/>
      <c r="T23" s="19"/>
      <c r="U23" s="19"/>
    </row>
    <row r="24" spans="1:21" x14ac:dyDescent="0.25">
      <c r="A24" s="2" t="s">
        <v>9</v>
      </c>
      <c r="B24" s="235"/>
      <c r="C24" s="59">
        <v>0</v>
      </c>
      <c r="D24" s="159"/>
      <c r="E24" s="59">
        <v>0</v>
      </c>
      <c r="F24" s="159"/>
      <c r="G24" s="59">
        <v>0</v>
      </c>
      <c r="H24" s="159"/>
      <c r="I24" s="59">
        <v>0</v>
      </c>
      <c r="J24" s="159"/>
      <c r="K24" s="59">
        <v>0</v>
      </c>
      <c r="L24" s="159"/>
      <c r="M24" s="1">
        <f>SUM(C24:K24)</f>
        <v>0</v>
      </c>
      <c r="N24" s="64"/>
      <c r="O24" s="64"/>
      <c r="P24" s="64"/>
      <c r="R24" s="26"/>
      <c r="S24" s="8"/>
      <c r="T24" s="19"/>
      <c r="U24" s="19"/>
    </row>
    <row r="25" spans="1:21" x14ac:dyDescent="0.25">
      <c r="A25" s="2" t="s">
        <v>23</v>
      </c>
      <c r="B25" s="235"/>
      <c r="C25" s="59">
        <v>0</v>
      </c>
      <c r="D25" s="159"/>
      <c r="E25" s="59">
        <v>0</v>
      </c>
      <c r="F25" s="159"/>
      <c r="G25" s="59">
        <v>0</v>
      </c>
      <c r="H25" s="159"/>
      <c r="I25" s="59">
        <v>0</v>
      </c>
      <c r="J25" s="159"/>
      <c r="K25" s="59">
        <v>0</v>
      </c>
      <c r="L25" s="159"/>
      <c r="M25" s="1">
        <f t="shared" ref="M25:M32" si="4">SUM(C25:K25)</f>
        <v>0</v>
      </c>
      <c r="N25" s="64"/>
      <c r="O25" s="64"/>
      <c r="P25" s="67"/>
      <c r="Q25" s="17"/>
      <c r="R25" s="26"/>
      <c r="S25" s="8"/>
      <c r="T25" s="19"/>
      <c r="U25" s="19"/>
    </row>
    <row r="26" spans="1:21" x14ac:dyDescent="0.25">
      <c r="A26" s="2" t="s">
        <v>24</v>
      </c>
      <c r="B26" s="235"/>
      <c r="C26" s="59">
        <v>0</v>
      </c>
      <c r="D26" s="159"/>
      <c r="E26" s="59">
        <v>0</v>
      </c>
      <c r="F26" s="159"/>
      <c r="G26" s="59">
        <v>0</v>
      </c>
      <c r="H26" s="159"/>
      <c r="I26" s="59">
        <v>0</v>
      </c>
      <c r="J26" s="159"/>
      <c r="K26" s="59">
        <v>0</v>
      </c>
      <c r="L26" s="159"/>
      <c r="M26" s="1">
        <f>SUM(C26:K26)</f>
        <v>0</v>
      </c>
      <c r="N26" s="64"/>
      <c r="O26" s="64"/>
      <c r="P26" s="64"/>
      <c r="R26" s="26"/>
      <c r="S26" s="8"/>
      <c r="T26" s="19"/>
      <c r="U26" s="19"/>
    </row>
    <row r="27" spans="1:21" x14ac:dyDescent="0.25">
      <c r="A27" s="442" t="s">
        <v>256</v>
      </c>
      <c r="B27" s="235"/>
      <c r="C27" s="59">
        <v>0</v>
      </c>
      <c r="D27" s="159"/>
      <c r="E27" s="59">
        <v>0</v>
      </c>
      <c r="F27" s="159"/>
      <c r="G27" s="59">
        <v>0</v>
      </c>
      <c r="H27" s="159"/>
      <c r="I27" s="59">
        <v>0</v>
      </c>
      <c r="J27" s="159"/>
      <c r="K27" s="59">
        <v>0</v>
      </c>
      <c r="L27" s="159"/>
      <c r="M27" s="1">
        <f>SUM(C27:K27)</f>
        <v>0</v>
      </c>
      <c r="N27" s="70" t="str">
        <f>IF(M27&gt;25000,"ERROR","-")</f>
        <v>-</v>
      </c>
      <c r="O27" s="71" t="str">
        <f>IF(N27="ERROR", "Enter the first 25,000 here and the remaining amount in the residual line below","-")</f>
        <v>-</v>
      </c>
      <c r="P27" s="64"/>
      <c r="R27" s="7"/>
      <c r="T27" s="27"/>
      <c r="U27" s="27"/>
    </row>
    <row r="28" spans="1:21" x14ac:dyDescent="0.25">
      <c r="A28" s="442" t="s">
        <v>257</v>
      </c>
      <c r="B28" s="235"/>
      <c r="C28" s="59">
        <v>0</v>
      </c>
      <c r="D28" s="159"/>
      <c r="E28" s="59">
        <v>0</v>
      </c>
      <c r="F28" s="159"/>
      <c r="G28" s="59">
        <v>0</v>
      </c>
      <c r="H28" s="159"/>
      <c r="I28" s="59">
        <v>0</v>
      </c>
      <c r="J28" s="159"/>
      <c r="K28" s="59">
        <v>0</v>
      </c>
      <c r="L28" s="159"/>
      <c r="M28" s="1">
        <f>SUM(C28:K28)</f>
        <v>0</v>
      </c>
      <c r="N28" s="70" t="str">
        <f t="shared" ref="N28:N29" si="5">IF(M28&gt;25000,"ERROR","-")</f>
        <v>-</v>
      </c>
      <c r="O28" s="71" t="str">
        <f t="shared" ref="O28:O29" si="6">IF(N28="ERROR", "Enter the first 25,000 here and the remaining amount in the residual line below","-")</f>
        <v>-</v>
      </c>
      <c r="P28" s="64"/>
      <c r="R28" s="7"/>
      <c r="T28" s="27"/>
      <c r="U28" s="27"/>
    </row>
    <row r="29" spans="1:21" x14ac:dyDescent="0.25">
      <c r="A29" s="442" t="s">
        <v>258</v>
      </c>
      <c r="B29" s="235"/>
      <c r="C29" s="59">
        <v>0</v>
      </c>
      <c r="D29" s="159"/>
      <c r="E29" s="59">
        <v>0</v>
      </c>
      <c r="F29" s="159"/>
      <c r="G29" s="59">
        <v>0</v>
      </c>
      <c r="H29" s="159"/>
      <c r="I29" s="59">
        <v>0</v>
      </c>
      <c r="J29" s="159"/>
      <c r="K29" s="59">
        <v>0</v>
      </c>
      <c r="L29" s="159"/>
      <c r="M29" s="1">
        <f>SUM(C29:K29)</f>
        <v>0</v>
      </c>
      <c r="N29" s="70" t="str">
        <f t="shared" si="5"/>
        <v>-</v>
      </c>
      <c r="O29" s="71" t="str">
        <f t="shared" si="6"/>
        <v>-</v>
      </c>
      <c r="P29" s="64"/>
      <c r="R29" s="7"/>
      <c r="T29" s="27"/>
      <c r="U29" s="27"/>
    </row>
    <row r="30" spans="1:21" x14ac:dyDescent="0.25">
      <c r="A30" s="2" t="s">
        <v>10</v>
      </c>
      <c r="B30" s="235"/>
      <c r="C30" s="59">
        <v>0</v>
      </c>
      <c r="D30" s="159"/>
      <c r="E30" s="59">
        <v>0</v>
      </c>
      <c r="F30" s="159"/>
      <c r="G30" s="59">
        <v>0</v>
      </c>
      <c r="H30" s="159"/>
      <c r="I30" s="59">
        <v>0</v>
      </c>
      <c r="J30" s="159"/>
      <c r="K30" s="59">
        <v>0</v>
      </c>
      <c r="L30" s="159"/>
      <c r="M30" s="1">
        <f t="shared" si="4"/>
        <v>0</v>
      </c>
      <c r="N30" s="64"/>
      <c r="O30" s="64"/>
      <c r="P30" s="64"/>
    </row>
    <row r="31" spans="1:21" x14ac:dyDescent="0.25">
      <c r="A31" s="2" t="s">
        <v>27</v>
      </c>
      <c r="B31" s="235"/>
      <c r="C31" s="59">
        <v>0</v>
      </c>
      <c r="D31" s="159"/>
      <c r="E31" s="59">
        <v>0</v>
      </c>
      <c r="F31" s="159"/>
      <c r="G31" s="59">
        <v>0</v>
      </c>
      <c r="H31" s="159"/>
      <c r="I31" s="59">
        <v>0</v>
      </c>
      <c r="J31" s="159"/>
      <c r="K31" s="59">
        <v>0</v>
      </c>
      <c r="L31" s="159"/>
      <c r="M31" s="1">
        <f t="shared" si="4"/>
        <v>0</v>
      </c>
      <c r="N31" s="64"/>
      <c r="O31" s="64"/>
      <c r="P31" s="64"/>
    </row>
    <row r="32" spans="1:21" x14ac:dyDescent="0.25">
      <c r="A32" s="2" t="s">
        <v>27</v>
      </c>
      <c r="B32" s="235"/>
      <c r="C32" s="59">
        <v>0</v>
      </c>
      <c r="D32" s="159"/>
      <c r="E32" s="59">
        <v>0</v>
      </c>
      <c r="F32" s="159"/>
      <c r="G32" s="59">
        <v>0</v>
      </c>
      <c r="H32" s="159"/>
      <c r="I32" s="59">
        <v>0</v>
      </c>
      <c r="J32" s="159"/>
      <c r="K32" s="59">
        <v>0</v>
      </c>
      <c r="L32" s="159"/>
      <c r="M32" s="1">
        <f t="shared" si="4"/>
        <v>0</v>
      </c>
      <c r="N32" s="64"/>
      <c r="O32" s="64"/>
      <c r="P32" s="64"/>
    </row>
    <row r="33" spans="1:21" x14ac:dyDescent="0.25">
      <c r="A33" s="2" t="s">
        <v>41</v>
      </c>
      <c r="B33" s="235"/>
      <c r="C33" s="59">
        <v>0</v>
      </c>
      <c r="D33" s="159"/>
      <c r="E33" s="59">
        <v>0</v>
      </c>
      <c r="F33" s="215"/>
      <c r="G33" s="59">
        <v>0</v>
      </c>
      <c r="H33" s="215"/>
      <c r="I33" s="59">
        <v>0</v>
      </c>
      <c r="J33" s="215"/>
      <c r="K33" s="59">
        <v>0</v>
      </c>
      <c r="L33" s="215"/>
      <c r="M33" s="38">
        <f>SUM(C33:K33)</f>
        <v>0</v>
      </c>
      <c r="N33" s="64"/>
      <c r="O33" s="64"/>
      <c r="P33" s="64"/>
    </row>
    <row r="34" spans="1:21" x14ac:dyDescent="0.25">
      <c r="A34" s="7" t="s">
        <v>14</v>
      </c>
      <c r="B34" s="8"/>
      <c r="C34" s="13">
        <f>SUM(C23:C33)</f>
        <v>0</v>
      </c>
      <c r="D34" s="160"/>
      <c r="E34" s="13">
        <f>SUM(E23:E33)</f>
        <v>0</v>
      </c>
      <c r="F34" s="160"/>
      <c r="G34" s="13">
        <f>SUM(G23:G33)</f>
        <v>0</v>
      </c>
      <c r="H34" s="160"/>
      <c r="I34" s="13">
        <f>SUM(I23:I33)</f>
        <v>0</v>
      </c>
      <c r="J34" s="160"/>
      <c r="K34" s="13">
        <f>SUM(K23:K33)</f>
        <v>0</v>
      </c>
      <c r="L34" s="160"/>
      <c r="M34" s="13">
        <f>SUM(M23:M33)</f>
        <v>0</v>
      </c>
      <c r="N34" s="3"/>
      <c r="O34" s="64"/>
      <c r="P34" s="64"/>
    </row>
    <row r="35" spans="1:21" x14ac:dyDescent="0.25">
      <c r="C35" s="1"/>
      <c r="D35" s="159"/>
      <c r="E35" s="1"/>
      <c r="F35" s="159"/>
      <c r="G35" s="1"/>
      <c r="H35" s="159"/>
      <c r="I35" s="1"/>
      <c r="J35" s="159"/>
      <c r="K35" s="1"/>
      <c r="L35" s="159"/>
      <c r="M35" s="1"/>
      <c r="N35" s="64"/>
      <c r="O35" s="64"/>
    </row>
    <row r="36" spans="1:21" ht="18.75" thickBot="1" x14ac:dyDescent="0.3">
      <c r="A36" s="7" t="s">
        <v>6</v>
      </c>
      <c r="B36" s="7"/>
      <c r="C36" s="20">
        <f>C21+C34</f>
        <v>0</v>
      </c>
      <c r="D36" s="163"/>
      <c r="E36" s="20">
        <f>E21+E34</f>
        <v>0</v>
      </c>
      <c r="F36" s="163"/>
      <c r="G36" s="20">
        <f>G21+G34</f>
        <v>0</v>
      </c>
      <c r="H36" s="163"/>
      <c r="I36" s="20">
        <f>I21+I34</f>
        <v>0</v>
      </c>
      <c r="J36" s="163"/>
      <c r="K36" s="20">
        <f>K21+K34</f>
        <v>0</v>
      </c>
      <c r="L36" s="163"/>
      <c r="M36" s="20">
        <f>SUM(C36:K36)</f>
        <v>0</v>
      </c>
      <c r="N36" s="3"/>
      <c r="O36" s="64"/>
      <c r="P36" s="28"/>
      <c r="Q36" s="28"/>
    </row>
    <row r="37" spans="1:21" ht="18.75" thickTop="1" x14ac:dyDescent="0.25">
      <c r="B37" s="7"/>
      <c r="C37" s="3"/>
      <c r="D37" s="164"/>
      <c r="E37" s="3"/>
      <c r="F37" s="164"/>
      <c r="G37" s="3"/>
      <c r="H37" s="164"/>
      <c r="I37" s="3"/>
      <c r="J37" s="164"/>
      <c r="K37" s="3"/>
      <c r="L37" s="164"/>
      <c r="M37" s="3"/>
    </row>
    <row r="38" spans="1:21" x14ac:dyDescent="0.25">
      <c r="A38" s="7" t="s">
        <v>255</v>
      </c>
      <c r="B38" s="60">
        <v>0.45300000000000001</v>
      </c>
      <c r="C38" s="72">
        <f>IF(B38="Other",C36*$B$39,C36*$B$38)</f>
        <v>0</v>
      </c>
      <c r="D38" s="165"/>
      <c r="E38" s="72">
        <f>IF(B38="Other",E36*$B$39,E36*$B$38)</f>
        <v>0</v>
      </c>
      <c r="F38" s="165"/>
      <c r="G38" s="72">
        <f>IF(B38="Other",G36*$B$39,G36*$B$38)</f>
        <v>0</v>
      </c>
      <c r="H38" s="165"/>
      <c r="I38" s="72">
        <f>IF(B38="Other",I36*$B$39,I36*$B$38)</f>
        <v>0</v>
      </c>
      <c r="J38" s="165"/>
      <c r="K38" s="72">
        <f>IF(B38="Other",K36*$B$39,K36*$B$38)</f>
        <v>0</v>
      </c>
      <c r="L38" s="165"/>
      <c r="M38" s="425">
        <f>SUM(C38:K38)</f>
        <v>0</v>
      </c>
      <c r="N38" s="29"/>
    </row>
    <row r="39" spans="1:21" x14ac:dyDescent="0.25">
      <c r="A39" s="427" t="str">
        <f>IF(B38="Other","Other F&amp;A Rate","-")</f>
        <v>-</v>
      </c>
      <c r="B39" s="37"/>
      <c r="G39" s="2"/>
      <c r="H39" s="216"/>
      <c r="I39" s="2"/>
      <c r="J39" s="216"/>
      <c r="K39" s="2"/>
      <c r="L39" s="216"/>
      <c r="M39" s="64"/>
      <c r="N39" s="12"/>
      <c r="P39" s="12"/>
      <c r="R39" s="7"/>
    </row>
    <row r="40" spans="1:21" x14ac:dyDescent="0.25">
      <c r="A40" s="2" t="s">
        <v>20</v>
      </c>
      <c r="B40" s="234"/>
      <c r="C40" s="59">
        <v>0</v>
      </c>
      <c r="D40" s="159"/>
      <c r="E40" s="61">
        <v>0</v>
      </c>
      <c r="F40" s="217"/>
      <c r="G40" s="61">
        <v>0</v>
      </c>
      <c r="H40" s="217"/>
      <c r="I40" s="61">
        <v>0</v>
      </c>
      <c r="J40" s="217"/>
      <c r="K40" s="61">
        <v>0</v>
      </c>
      <c r="L40" s="217"/>
      <c r="M40" s="1">
        <f t="shared" ref="M40:M50" si="7">SUM(C40:K40)</f>
        <v>0</v>
      </c>
      <c r="N40" s="12"/>
    </row>
    <row r="41" spans="1:21" x14ac:dyDescent="0.25">
      <c r="A41" s="2" t="s">
        <v>28</v>
      </c>
      <c r="B41" s="235"/>
      <c r="C41" s="59">
        <v>0</v>
      </c>
      <c r="D41" s="159"/>
      <c r="E41" s="59">
        <v>0</v>
      </c>
      <c r="F41" s="159"/>
      <c r="G41" s="59">
        <v>0</v>
      </c>
      <c r="H41" s="159"/>
      <c r="I41" s="59">
        <v>0</v>
      </c>
      <c r="J41" s="159"/>
      <c r="K41" s="59">
        <v>0</v>
      </c>
      <c r="L41" s="159"/>
      <c r="M41" s="1">
        <f t="shared" si="7"/>
        <v>0</v>
      </c>
      <c r="N41" s="10"/>
      <c r="P41" s="11"/>
    </row>
    <row r="42" spans="1:21" x14ac:dyDescent="0.25">
      <c r="A42" s="30" t="s">
        <v>29</v>
      </c>
      <c r="B42" s="84">
        <v>0</v>
      </c>
      <c r="C42" s="59">
        <v>0</v>
      </c>
      <c r="D42" s="159"/>
      <c r="E42" s="61">
        <f>IF(E36&gt;0,(1+B42)*C42,0)</f>
        <v>0</v>
      </c>
      <c r="F42" s="217"/>
      <c r="G42" s="61">
        <f>IF(G36&gt;0,E42*(1+$B$42),0)</f>
        <v>0</v>
      </c>
      <c r="H42" s="159"/>
      <c r="I42" s="61">
        <f>IF(I36&gt;0,G42*(1+$B$42),0)</f>
        <v>0</v>
      </c>
      <c r="J42" s="159"/>
      <c r="K42" s="61">
        <f>IF(K36&gt;0,I42*(1+$B$42),0)</f>
        <v>0</v>
      </c>
      <c r="L42" s="217"/>
      <c r="M42" s="1">
        <f t="shared" si="7"/>
        <v>0</v>
      </c>
      <c r="N42" s="10"/>
      <c r="P42" s="11"/>
      <c r="Q42" s="10"/>
      <c r="R42" s="10"/>
      <c r="S42" s="10"/>
      <c r="T42" s="10"/>
      <c r="U42" s="10"/>
    </row>
    <row r="43" spans="1:21" x14ac:dyDescent="0.25">
      <c r="A43" s="9" t="s">
        <v>34</v>
      </c>
      <c r="B43" s="235"/>
      <c r="C43" s="59">
        <v>0</v>
      </c>
      <c r="D43" s="159"/>
      <c r="E43" s="61">
        <v>0</v>
      </c>
      <c r="F43" s="217"/>
      <c r="G43" s="61">
        <v>0</v>
      </c>
      <c r="H43" s="217"/>
      <c r="I43" s="61">
        <v>0</v>
      </c>
      <c r="J43" s="217"/>
      <c r="K43" s="61">
        <v>0</v>
      </c>
      <c r="L43" s="217"/>
      <c r="M43" s="1">
        <f t="shared" si="7"/>
        <v>0</v>
      </c>
      <c r="N43" s="10"/>
      <c r="P43" s="15"/>
      <c r="Q43" s="12"/>
      <c r="R43" s="12"/>
      <c r="T43" s="12"/>
      <c r="U43" s="12"/>
    </row>
    <row r="44" spans="1:21" x14ac:dyDescent="0.25">
      <c r="A44" s="2" t="s">
        <v>35</v>
      </c>
      <c r="B44" s="235"/>
      <c r="C44" s="59">
        <v>0</v>
      </c>
      <c r="D44" s="159"/>
      <c r="E44" s="61">
        <v>0</v>
      </c>
      <c r="F44" s="217"/>
      <c r="G44" s="61">
        <v>0</v>
      </c>
      <c r="H44" s="217"/>
      <c r="I44" s="61">
        <v>0</v>
      </c>
      <c r="J44" s="217"/>
      <c r="K44" s="61">
        <v>0</v>
      </c>
      <c r="L44" s="217"/>
      <c r="M44" s="1">
        <f t="shared" si="7"/>
        <v>0</v>
      </c>
      <c r="N44" s="10"/>
      <c r="P44" s="11"/>
      <c r="Q44" s="10"/>
      <c r="R44" s="10"/>
      <c r="T44" s="10"/>
      <c r="U44" s="10"/>
    </row>
    <row r="45" spans="1:21" s="7" customFormat="1" x14ac:dyDescent="0.25">
      <c r="A45" s="2" t="s">
        <v>36</v>
      </c>
      <c r="B45" s="235"/>
      <c r="C45" s="59">
        <v>0</v>
      </c>
      <c r="D45" s="159"/>
      <c r="E45" s="61">
        <v>0</v>
      </c>
      <c r="F45" s="217"/>
      <c r="G45" s="61">
        <v>0</v>
      </c>
      <c r="H45" s="217"/>
      <c r="I45" s="61">
        <v>0</v>
      </c>
      <c r="J45" s="217"/>
      <c r="K45" s="61">
        <v>0</v>
      </c>
      <c r="L45" s="217"/>
      <c r="M45" s="1">
        <f t="shared" si="7"/>
        <v>0</v>
      </c>
      <c r="N45" s="10"/>
      <c r="P45" s="11"/>
      <c r="Q45" s="10"/>
      <c r="R45" s="10"/>
      <c r="S45" s="11"/>
      <c r="T45" s="12"/>
      <c r="U45" s="12"/>
    </row>
    <row r="46" spans="1:21" s="7" customFormat="1" x14ac:dyDescent="0.25">
      <c r="A46" s="2" t="s">
        <v>162</v>
      </c>
      <c r="B46" s="235"/>
      <c r="C46" s="59">
        <v>0</v>
      </c>
      <c r="D46" s="159"/>
      <c r="E46" s="61">
        <v>0</v>
      </c>
      <c r="F46" s="217"/>
      <c r="G46" s="61">
        <v>0</v>
      </c>
      <c r="H46" s="217"/>
      <c r="I46" s="61">
        <v>0</v>
      </c>
      <c r="J46" s="217"/>
      <c r="K46" s="61">
        <v>0</v>
      </c>
      <c r="L46" s="217"/>
      <c r="M46" s="1">
        <f t="shared" si="7"/>
        <v>0</v>
      </c>
      <c r="N46" s="10"/>
      <c r="P46" s="11"/>
      <c r="Q46" s="10"/>
      <c r="R46" s="10"/>
      <c r="S46" s="11"/>
      <c r="T46" s="12"/>
      <c r="U46" s="12"/>
    </row>
    <row r="47" spans="1:21" s="7" customFormat="1" x14ac:dyDescent="0.25">
      <c r="A47" s="2" t="s">
        <v>37</v>
      </c>
      <c r="B47" s="235"/>
      <c r="C47" s="59">
        <v>0</v>
      </c>
      <c r="D47" s="159"/>
      <c r="E47" s="61">
        <v>0</v>
      </c>
      <c r="F47" s="217"/>
      <c r="G47" s="61">
        <v>0</v>
      </c>
      <c r="H47" s="217"/>
      <c r="I47" s="61">
        <v>0</v>
      </c>
      <c r="J47" s="217"/>
      <c r="K47" s="61">
        <v>0</v>
      </c>
      <c r="L47" s="217"/>
      <c r="M47" s="1">
        <f t="shared" si="7"/>
        <v>0</v>
      </c>
      <c r="N47" s="10"/>
      <c r="P47" s="10"/>
      <c r="Q47" s="10"/>
      <c r="R47" s="10"/>
      <c r="S47" s="11"/>
      <c r="T47" s="12"/>
      <c r="U47" s="12"/>
    </row>
    <row r="48" spans="1:21" s="7" customFormat="1" x14ac:dyDescent="0.25">
      <c r="A48" s="64" t="str">
        <f>A27</f>
        <v>Enter Name of Subcontract #1</v>
      </c>
      <c r="B48" s="235" t="s">
        <v>259</v>
      </c>
      <c r="C48" s="59">
        <v>0</v>
      </c>
      <c r="D48" s="159"/>
      <c r="E48" s="61">
        <v>0</v>
      </c>
      <c r="F48" s="217"/>
      <c r="G48" s="61">
        <v>0</v>
      </c>
      <c r="H48" s="217"/>
      <c r="I48" s="61">
        <v>0</v>
      </c>
      <c r="J48" s="217"/>
      <c r="K48" s="61">
        <v>0</v>
      </c>
      <c r="L48" s="217"/>
      <c r="M48" s="1">
        <f t="shared" si="7"/>
        <v>0</v>
      </c>
      <c r="N48" s="10"/>
      <c r="P48" s="10"/>
      <c r="Q48" s="10"/>
      <c r="R48" s="10"/>
      <c r="S48" s="11"/>
      <c r="T48" s="12"/>
      <c r="U48" s="12"/>
    </row>
    <row r="49" spans="1:21" s="7" customFormat="1" x14ac:dyDescent="0.25">
      <c r="A49" s="64" t="str">
        <f>A28</f>
        <v>Enter Name of Subcontract #2</v>
      </c>
      <c r="B49" s="235" t="s">
        <v>259</v>
      </c>
      <c r="C49" s="59">
        <v>0</v>
      </c>
      <c r="D49" s="159"/>
      <c r="E49" s="61">
        <v>0</v>
      </c>
      <c r="F49" s="217"/>
      <c r="G49" s="61">
        <v>0</v>
      </c>
      <c r="H49" s="217"/>
      <c r="I49" s="61">
        <v>0</v>
      </c>
      <c r="J49" s="217"/>
      <c r="K49" s="61">
        <v>0</v>
      </c>
      <c r="L49" s="217"/>
      <c r="M49" s="1">
        <f t="shared" si="7"/>
        <v>0</v>
      </c>
      <c r="N49" s="10"/>
      <c r="P49" s="10"/>
      <c r="Q49" s="10"/>
      <c r="R49" s="10"/>
      <c r="S49" s="11"/>
      <c r="T49" s="12"/>
      <c r="U49" s="12"/>
    </row>
    <row r="50" spans="1:21" s="7" customFormat="1" x14ac:dyDescent="0.25">
      <c r="A50" s="64" t="str">
        <f>A29</f>
        <v>Enter Name of Subcontract #3</v>
      </c>
      <c r="B50" s="235" t="s">
        <v>259</v>
      </c>
      <c r="C50" s="59">
        <v>0</v>
      </c>
      <c r="D50" s="159"/>
      <c r="E50" s="61">
        <v>0</v>
      </c>
      <c r="F50" s="217"/>
      <c r="G50" s="61">
        <v>0</v>
      </c>
      <c r="H50" s="217"/>
      <c r="I50" s="61">
        <v>0</v>
      </c>
      <c r="J50" s="217"/>
      <c r="K50" s="61">
        <v>0</v>
      </c>
      <c r="L50" s="217"/>
      <c r="M50" s="1">
        <f t="shared" si="7"/>
        <v>0</v>
      </c>
      <c r="N50" s="10"/>
      <c r="P50" s="10"/>
      <c r="Q50" s="10"/>
      <c r="R50" s="10"/>
      <c r="S50" s="11"/>
      <c r="T50" s="12"/>
      <c r="U50" s="12"/>
    </row>
    <row r="51" spans="1:21" s="7" customFormat="1" x14ac:dyDescent="0.25">
      <c r="A51" s="7" t="s">
        <v>32</v>
      </c>
      <c r="B51" s="235"/>
      <c r="C51" s="73">
        <f>C36+SUM(C40:C50)</f>
        <v>0</v>
      </c>
      <c r="D51" s="166"/>
      <c r="E51" s="73">
        <f>E36+SUM(E40:E50)</f>
        <v>0</v>
      </c>
      <c r="F51" s="166"/>
      <c r="G51" s="73">
        <f>G36+SUM(G40:G50)</f>
        <v>0</v>
      </c>
      <c r="H51" s="166"/>
      <c r="I51" s="73">
        <f>I36+SUM(I40:I50)</f>
        <v>0</v>
      </c>
      <c r="J51" s="166"/>
      <c r="K51" s="73">
        <f>K36+SUM(K40:K50)</f>
        <v>0</v>
      </c>
      <c r="L51" s="166"/>
      <c r="M51" s="13">
        <f>SUM(C51:K51)</f>
        <v>0</v>
      </c>
      <c r="N51" s="5"/>
      <c r="O51" s="169"/>
      <c r="P51" s="169"/>
      <c r="Q51" s="169"/>
      <c r="R51" s="10"/>
      <c r="S51" s="11"/>
      <c r="T51" s="12"/>
      <c r="U51" s="12"/>
    </row>
    <row r="52" spans="1:21" s="7" customFormat="1" ht="18.75" thickBot="1" x14ac:dyDescent="0.3">
      <c r="A52" s="7" t="s">
        <v>33</v>
      </c>
      <c r="B52" s="235"/>
      <c r="C52" s="74">
        <f>C51+C38</f>
        <v>0</v>
      </c>
      <c r="D52" s="167"/>
      <c r="E52" s="74">
        <f>E51+E38</f>
        <v>0</v>
      </c>
      <c r="F52" s="167"/>
      <c r="G52" s="74">
        <f>G51+G38</f>
        <v>0</v>
      </c>
      <c r="H52" s="167"/>
      <c r="I52" s="74">
        <f>I51+I38</f>
        <v>0</v>
      </c>
      <c r="J52" s="167"/>
      <c r="K52" s="74">
        <f>K51+K38</f>
        <v>0</v>
      </c>
      <c r="L52" s="167"/>
      <c r="M52" s="21">
        <f>SUM(C52:K52)</f>
        <v>0</v>
      </c>
      <c r="P52" s="10"/>
      <c r="Q52" s="10"/>
      <c r="R52" s="10"/>
      <c r="S52" s="11"/>
      <c r="T52" s="12"/>
      <c r="U52" s="12"/>
    </row>
    <row r="53" spans="1:21" ht="18.75" thickTop="1" x14ac:dyDescent="0.25">
      <c r="A53" s="2"/>
      <c r="B53" s="7"/>
      <c r="D53" s="64"/>
      <c r="E53" s="15"/>
      <c r="F53" s="16"/>
      <c r="G53" s="15"/>
      <c r="H53" s="16"/>
      <c r="I53" s="15"/>
      <c r="J53" s="16"/>
      <c r="K53" s="15"/>
      <c r="L53" s="16"/>
      <c r="M53" s="16"/>
      <c r="P53" s="10"/>
      <c r="Q53" s="10"/>
      <c r="R53" s="10"/>
      <c r="T53" s="10"/>
      <c r="U53" s="10"/>
    </row>
    <row r="54" spans="1:21" s="7" customFormat="1" ht="20.25" hidden="1" x14ac:dyDescent="0.3">
      <c r="B54" s="41" t="s">
        <v>40</v>
      </c>
      <c r="D54" s="220"/>
      <c r="E54" s="15"/>
      <c r="F54" s="16"/>
      <c r="G54" s="15"/>
      <c r="H54" s="16"/>
      <c r="I54" s="15"/>
      <c r="J54" s="16"/>
      <c r="K54" s="15"/>
      <c r="L54" s="16"/>
      <c r="M54" s="16"/>
      <c r="N54" s="5"/>
      <c r="R54" s="10"/>
      <c r="S54" s="10"/>
      <c r="T54" s="12"/>
      <c r="U54" s="12"/>
    </row>
    <row r="55" spans="1:21" ht="20.25" hidden="1" x14ac:dyDescent="0.3">
      <c r="A55" s="31"/>
      <c r="B55" s="42">
        <v>0.45300000000000001</v>
      </c>
      <c r="C55" s="32"/>
      <c r="D55" s="221"/>
      <c r="E55" s="6"/>
      <c r="F55" s="69"/>
      <c r="G55" s="6"/>
      <c r="H55" s="69"/>
      <c r="I55" s="6"/>
      <c r="J55" s="69"/>
      <c r="K55" s="6"/>
      <c r="L55" s="69"/>
      <c r="M55" s="6"/>
    </row>
    <row r="56" spans="1:21" ht="20.25" hidden="1" x14ac:dyDescent="0.3">
      <c r="B56" s="42">
        <v>0.26</v>
      </c>
      <c r="C56" s="22"/>
      <c r="D56" s="62"/>
      <c r="E56" s="22"/>
      <c r="F56" s="62"/>
      <c r="G56" s="32"/>
      <c r="H56" s="221"/>
      <c r="I56" s="32"/>
      <c r="J56" s="221"/>
      <c r="K56" s="32"/>
      <c r="L56" s="221"/>
      <c r="M56" s="32"/>
    </row>
    <row r="57" spans="1:21" ht="20.25" hidden="1" x14ac:dyDescent="0.3">
      <c r="B57" s="42">
        <v>0.56000000000000005</v>
      </c>
      <c r="C57" s="33"/>
      <c r="D57" s="218"/>
      <c r="E57" s="33"/>
      <c r="F57" s="218"/>
      <c r="H57" s="220"/>
      <c r="J57" s="220"/>
      <c r="L57" s="220"/>
      <c r="M57" s="33"/>
    </row>
    <row r="58" spans="1:21" ht="20.25" hidden="1" x14ac:dyDescent="0.3">
      <c r="B58" s="42">
        <v>0.34</v>
      </c>
      <c r="C58" s="34"/>
      <c r="D58" s="219"/>
      <c r="E58" s="34"/>
      <c r="F58" s="219"/>
      <c r="H58" s="220"/>
      <c r="J58" s="220"/>
      <c r="L58" s="220"/>
    </row>
    <row r="59" spans="1:21" ht="20.25" hidden="1" x14ac:dyDescent="0.3">
      <c r="B59" s="42">
        <v>0.2</v>
      </c>
      <c r="D59" s="64"/>
      <c r="F59" s="64"/>
      <c r="H59" s="220"/>
      <c r="J59" s="220"/>
      <c r="L59" s="220"/>
    </row>
    <row r="60" spans="1:21" ht="20.25" hidden="1" x14ac:dyDescent="0.3">
      <c r="B60" s="42" t="s">
        <v>41</v>
      </c>
      <c r="D60" s="64"/>
      <c r="F60" s="64"/>
      <c r="H60" s="220"/>
      <c r="J60" s="220"/>
      <c r="L60" s="220"/>
    </row>
    <row r="61" spans="1:21" ht="20.25" hidden="1" x14ac:dyDescent="0.3">
      <c r="B61" s="42"/>
      <c r="D61" s="64"/>
      <c r="F61" s="64"/>
      <c r="H61" s="220"/>
      <c r="J61" s="220"/>
      <c r="L61" s="220"/>
    </row>
    <row r="62" spans="1:21" ht="20.25" x14ac:dyDescent="0.3">
      <c r="B62" s="42"/>
      <c r="D62" s="64"/>
      <c r="F62" s="64"/>
      <c r="H62" s="220"/>
      <c r="J62" s="220"/>
      <c r="L62" s="220"/>
    </row>
    <row r="63" spans="1:21" x14ac:dyDescent="0.25">
      <c r="B63" s="35"/>
      <c r="D63" s="64"/>
      <c r="F63" s="64"/>
      <c r="H63" s="220"/>
      <c r="J63" s="220"/>
      <c r="L63" s="220"/>
    </row>
    <row r="64" spans="1:21" x14ac:dyDescent="0.25">
      <c r="D64" s="64"/>
      <c r="F64" s="64"/>
      <c r="H64" s="220"/>
      <c r="J64" s="220"/>
      <c r="L64" s="220"/>
    </row>
    <row r="65" spans="4:12" x14ac:dyDescent="0.25">
      <c r="D65" s="64"/>
      <c r="F65" s="64"/>
      <c r="H65" s="220"/>
      <c r="J65" s="220"/>
      <c r="L65" s="220"/>
    </row>
    <row r="66" spans="4:12" x14ac:dyDescent="0.25">
      <c r="D66" s="64"/>
      <c r="F66" s="64"/>
      <c r="H66" s="220"/>
      <c r="J66" s="220"/>
      <c r="L66" s="220"/>
    </row>
    <row r="67" spans="4:12" x14ac:dyDescent="0.25">
      <c r="D67" s="64"/>
      <c r="F67" s="64"/>
      <c r="H67" s="220"/>
      <c r="J67" s="220"/>
      <c r="L67" s="220"/>
    </row>
    <row r="68" spans="4:12" x14ac:dyDescent="0.25">
      <c r="D68" s="64"/>
      <c r="F68" s="64"/>
      <c r="H68" s="220"/>
      <c r="J68" s="220"/>
      <c r="L68" s="220"/>
    </row>
    <row r="69" spans="4:12" x14ac:dyDescent="0.25">
      <c r="D69" s="64"/>
      <c r="F69" s="64"/>
      <c r="H69" s="220"/>
      <c r="J69" s="220"/>
      <c r="L69" s="220"/>
    </row>
    <row r="70" spans="4:12" x14ac:dyDescent="0.25">
      <c r="D70" s="64"/>
      <c r="F70" s="64"/>
      <c r="H70" s="220"/>
      <c r="J70" s="220"/>
      <c r="L70" s="220"/>
    </row>
    <row r="71" spans="4:12" x14ac:dyDescent="0.25">
      <c r="D71" s="64"/>
      <c r="F71" s="64"/>
      <c r="H71" s="220"/>
      <c r="J71" s="220"/>
      <c r="L71" s="220"/>
    </row>
    <row r="72" spans="4:12" x14ac:dyDescent="0.25">
      <c r="D72" s="64"/>
      <c r="F72" s="64"/>
      <c r="H72" s="220"/>
      <c r="J72" s="220"/>
      <c r="L72" s="220"/>
    </row>
    <row r="73" spans="4:12" x14ac:dyDescent="0.25">
      <c r="D73" s="64"/>
      <c r="F73" s="64"/>
      <c r="H73" s="220"/>
      <c r="J73" s="220"/>
      <c r="L73" s="220"/>
    </row>
    <row r="74" spans="4:12" x14ac:dyDescent="0.25">
      <c r="D74" s="64"/>
      <c r="F74" s="64"/>
      <c r="H74" s="220"/>
      <c r="J74" s="220"/>
      <c r="L74" s="220"/>
    </row>
    <row r="75" spans="4:12" x14ac:dyDescent="0.25">
      <c r="D75" s="64"/>
      <c r="F75" s="64"/>
      <c r="H75" s="220"/>
      <c r="J75" s="220"/>
      <c r="L75" s="220"/>
    </row>
    <row r="76" spans="4:12" x14ac:dyDescent="0.25">
      <c r="D76" s="64"/>
      <c r="F76" s="64"/>
      <c r="H76" s="220"/>
      <c r="J76" s="220"/>
      <c r="L76" s="220"/>
    </row>
    <row r="77" spans="4:12" x14ac:dyDescent="0.25">
      <c r="D77" s="64"/>
      <c r="F77" s="64"/>
      <c r="H77" s="220"/>
      <c r="J77" s="220"/>
      <c r="L77" s="220"/>
    </row>
    <row r="78" spans="4:12" x14ac:dyDescent="0.25">
      <c r="D78" s="64"/>
      <c r="F78" s="64"/>
      <c r="H78" s="220"/>
      <c r="J78" s="220"/>
      <c r="L78" s="220"/>
    </row>
    <row r="79" spans="4:12" x14ac:dyDescent="0.25">
      <c r="D79" s="64"/>
      <c r="F79" s="64"/>
      <c r="H79" s="220"/>
      <c r="J79" s="220"/>
      <c r="L79" s="220"/>
    </row>
    <row r="80" spans="4:12" x14ac:dyDescent="0.25">
      <c r="D80" s="64"/>
      <c r="F80" s="64"/>
      <c r="H80" s="220"/>
      <c r="J80" s="220"/>
      <c r="L80" s="220"/>
    </row>
    <row r="81" spans="4:12" x14ac:dyDescent="0.25">
      <c r="D81" s="64"/>
      <c r="F81" s="64"/>
      <c r="H81" s="220"/>
      <c r="J81" s="220"/>
      <c r="L81" s="220"/>
    </row>
    <row r="82" spans="4:12" x14ac:dyDescent="0.25">
      <c r="D82" s="64"/>
      <c r="F82" s="64"/>
      <c r="H82" s="220"/>
      <c r="J82" s="220"/>
      <c r="L82" s="220"/>
    </row>
    <row r="83" spans="4:12" x14ac:dyDescent="0.25">
      <c r="D83" s="64"/>
      <c r="F83" s="64"/>
      <c r="H83" s="220"/>
      <c r="J83" s="220"/>
      <c r="L83" s="220"/>
    </row>
    <row r="84" spans="4:12" x14ac:dyDescent="0.25">
      <c r="D84" s="64"/>
      <c r="F84" s="64"/>
      <c r="H84" s="220"/>
      <c r="J84" s="220"/>
      <c r="L84" s="220"/>
    </row>
    <row r="85" spans="4:12" x14ac:dyDescent="0.25">
      <c r="D85" s="64"/>
      <c r="F85" s="64"/>
      <c r="H85" s="220"/>
      <c r="J85" s="220"/>
      <c r="L85" s="220"/>
    </row>
    <row r="86" spans="4:12" x14ac:dyDescent="0.25">
      <c r="D86" s="64"/>
      <c r="F86" s="64"/>
      <c r="H86" s="220"/>
      <c r="J86" s="220"/>
      <c r="L86" s="220"/>
    </row>
    <row r="87" spans="4:12" x14ac:dyDescent="0.25">
      <c r="D87" s="64"/>
      <c r="F87" s="64"/>
      <c r="H87" s="220"/>
      <c r="J87" s="220"/>
      <c r="L87" s="220"/>
    </row>
    <row r="88" spans="4:12" x14ac:dyDescent="0.25">
      <c r="D88" s="64"/>
      <c r="F88" s="64"/>
      <c r="H88" s="220"/>
      <c r="J88" s="220"/>
      <c r="L88" s="220"/>
    </row>
    <row r="89" spans="4:12" x14ac:dyDescent="0.25">
      <c r="D89" s="64"/>
      <c r="F89" s="64"/>
      <c r="H89" s="220"/>
      <c r="J89" s="220"/>
      <c r="L89" s="220"/>
    </row>
    <row r="90" spans="4:12" x14ac:dyDescent="0.25">
      <c r="D90" s="64"/>
      <c r="F90" s="64"/>
      <c r="H90" s="220"/>
      <c r="J90" s="220"/>
      <c r="L90" s="220"/>
    </row>
  </sheetData>
  <sheetProtection formatCells="0" formatColumns="0" formatRows="0" selectLockedCells="1"/>
  <mergeCells count="2">
    <mergeCell ref="O3:P3"/>
    <mergeCell ref="A1:C2"/>
  </mergeCells>
  <dataValidations count="1">
    <dataValidation type="list" allowBlank="1" showInputMessage="1" sqref="B38">
      <formula1>$B$54:$B$63</formula1>
    </dataValidation>
  </dataValidations>
  <hyperlinks>
    <hyperlink ref="A42" r:id="rId1"/>
  </hyperlinks>
  <pageMargins left="0.35" right="0.25" top="0.75" bottom="0.75" header="0.3" footer="0.3"/>
  <pageSetup scale="50" orientation="landscape" useFirstPageNumber="1" horizontalDpi="300" verticalDpi="300" r:id="rId2"/>
  <headerFooter alignWithMargins="0">
    <oddHeader xml:space="preserve">&amp;C&amp;12UI MTDC Template
Last Updated 6/16/09
</oddHead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499984740745262"/>
  </sheetPr>
  <dimension ref="A1:V116"/>
  <sheetViews>
    <sheetView showWhiteSpace="0" topLeftCell="A14" zoomScale="75" zoomScaleNormal="75" zoomScalePageLayoutView="75" workbookViewId="0">
      <selection activeCell="P51" sqref="P51"/>
    </sheetView>
  </sheetViews>
  <sheetFormatPr defaultColWidth="11.5703125" defaultRowHeight="18" x14ac:dyDescent="0.25"/>
  <cols>
    <col min="1" max="1" width="28.7109375" style="7" customWidth="1"/>
    <col min="2" max="2" width="10.5703125" style="2" bestFit="1" customWidth="1"/>
    <col min="3" max="3" width="17" style="2" customWidth="1"/>
    <col min="4" max="4" width="0.85546875" style="216" customWidth="1"/>
    <col min="5" max="5" width="17" style="2" customWidth="1"/>
    <col min="6" max="6" width="1" style="216" customWidth="1"/>
    <col min="7" max="7" width="16.85546875" style="7" customWidth="1"/>
    <col min="8" max="8" width="0.85546875" style="222" customWidth="1"/>
    <col min="9" max="9" width="16.85546875" style="7" customWidth="1"/>
    <col min="10" max="10" width="0.85546875" style="222" customWidth="1"/>
    <col min="11" max="11" width="16.85546875" style="7" customWidth="1"/>
    <col min="12" max="12" width="0.85546875" style="222" customWidth="1"/>
    <col min="13" max="13" width="16.85546875" style="7" customWidth="1"/>
    <col min="14" max="14" width="16.85546875" style="2" customWidth="1"/>
    <col min="15" max="15" width="20.28515625" style="2" customWidth="1"/>
    <col min="16" max="16" width="17.42578125" style="2" bestFit="1" customWidth="1"/>
    <col min="17" max="20" width="14.5703125" style="2" customWidth="1"/>
    <col min="21" max="16384" width="11.5703125" style="2"/>
  </cols>
  <sheetData>
    <row r="1" spans="1:22" x14ac:dyDescent="0.25">
      <c r="A1" s="448" t="s">
        <v>249</v>
      </c>
      <c r="B1" s="448"/>
      <c r="C1" s="448"/>
      <c r="D1" s="441"/>
      <c r="E1" s="441"/>
      <c r="F1" s="441"/>
      <c r="G1" s="441"/>
      <c r="H1" s="441"/>
      <c r="I1" s="441"/>
      <c r="J1" s="441"/>
      <c r="K1" s="441"/>
      <c r="L1" s="441"/>
      <c r="M1" s="441"/>
      <c r="N1" s="168"/>
      <c r="O1" s="168"/>
      <c r="P1" s="168"/>
      <c r="Q1" s="168"/>
      <c r="R1" s="168"/>
      <c r="S1" s="168"/>
      <c r="T1" s="168"/>
      <c r="U1" s="168"/>
      <c r="V1" s="168"/>
    </row>
    <row r="2" spans="1:22" ht="18.75" customHeight="1" x14ac:dyDescent="0.25">
      <c r="A2" s="448"/>
      <c r="B2" s="448"/>
      <c r="C2" s="448"/>
      <c r="D2" s="441"/>
      <c r="E2" s="441"/>
      <c r="F2" s="441"/>
      <c r="G2" s="441"/>
      <c r="H2" s="441"/>
      <c r="I2" s="441"/>
      <c r="J2" s="441"/>
      <c r="K2" s="441"/>
      <c r="L2" s="441"/>
      <c r="M2" s="441"/>
      <c r="N2" s="64"/>
      <c r="O2" s="64"/>
      <c r="P2" s="64"/>
      <c r="Q2" s="64"/>
    </row>
    <row r="3" spans="1:22" ht="18.75" x14ac:dyDescent="0.3">
      <c r="A3" s="220" t="s">
        <v>3</v>
      </c>
      <c r="B3" s="220"/>
      <c r="C3" s="444" t="s">
        <v>0</v>
      </c>
      <c r="D3" s="214"/>
      <c r="E3" s="444" t="s">
        <v>1</v>
      </c>
      <c r="F3" s="214"/>
      <c r="G3" s="444" t="s">
        <v>5</v>
      </c>
      <c r="H3" s="214"/>
      <c r="I3" s="444" t="s">
        <v>15</v>
      </c>
      <c r="J3" s="214"/>
      <c r="K3" s="444" t="s">
        <v>16</v>
      </c>
      <c r="L3" s="214"/>
      <c r="M3" s="444" t="s">
        <v>2</v>
      </c>
      <c r="N3" s="65"/>
      <c r="O3" s="398"/>
      <c r="P3" s="398"/>
      <c r="Q3" s="65"/>
    </row>
    <row r="4" spans="1:22" x14ac:dyDescent="0.25">
      <c r="A4" s="426">
        <f>'UI MTDC'!A4</f>
        <v>0</v>
      </c>
      <c r="B4" s="235"/>
      <c r="C4" s="1">
        <f>'UI MTDC'!C4</f>
        <v>0</v>
      </c>
      <c r="D4" s="159"/>
      <c r="E4" s="1">
        <f>'UI MTDC'!E4</f>
        <v>0</v>
      </c>
      <c r="F4" s="159"/>
      <c r="G4" s="1">
        <f>'UI MTDC'!G4</f>
        <v>0</v>
      </c>
      <c r="H4" s="159"/>
      <c r="I4" s="1">
        <f>'UI MTDC'!I4</f>
        <v>0</v>
      </c>
      <c r="J4" s="159"/>
      <c r="K4" s="1">
        <f>'UI MTDC'!K4</f>
        <v>0</v>
      </c>
      <c r="L4" s="159"/>
      <c r="M4" s="1">
        <f>SUM(C4:K4)</f>
        <v>0</v>
      </c>
      <c r="N4" s="65"/>
      <c r="O4" s="396"/>
      <c r="P4" s="65"/>
      <c r="Q4" s="66"/>
    </row>
    <row r="5" spans="1:22" x14ac:dyDescent="0.25">
      <c r="A5" s="64" t="s">
        <v>17</v>
      </c>
      <c r="B5" s="235"/>
      <c r="C5" s="1">
        <f>'UI MTDC'!C5</f>
        <v>0</v>
      </c>
      <c r="D5" s="159"/>
      <c r="E5" s="1">
        <f>'UI MTDC'!E5</f>
        <v>0</v>
      </c>
      <c r="F5" s="159"/>
      <c r="G5" s="1">
        <f>'UI MTDC'!G5</f>
        <v>0</v>
      </c>
      <c r="H5" s="159"/>
      <c r="I5" s="1">
        <f>'UI MTDC'!I5</f>
        <v>0</v>
      </c>
      <c r="J5" s="159"/>
      <c r="K5" s="1">
        <f>'UI MTDC'!K5</f>
        <v>0</v>
      </c>
      <c r="L5" s="159"/>
      <c r="M5" s="1">
        <f t="shared" ref="M5" si="0">SUM(C5:K5)</f>
        <v>0</v>
      </c>
      <c r="N5" s="65"/>
      <c r="O5" s="75"/>
      <c r="P5" s="66"/>
      <c r="Q5" s="67"/>
      <c r="T5" s="19"/>
    </row>
    <row r="6" spans="1:22" x14ac:dyDescent="0.25">
      <c r="A6" s="64" t="s">
        <v>25</v>
      </c>
      <c r="B6" s="235"/>
      <c r="C6" s="1">
        <f>'UI MTDC'!C6</f>
        <v>0</v>
      </c>
      <c r="D6" s="159"/>
      <c r="E6" s="1">
        <f>'UI MTDC'!E6</f>
        <v>0</v>
      </c>
      <c r="F6" s="159"/>
      <c r="G6" s="1">
        <f>'UI MTDC'!G6</f>
        <v>0</v>
      </c>
      <c r="H6" s="159"/>
      <c r="I6" s="1">
        <f>'UI MTDC'!I6</f>
        <v>0</v>
      </c>
      <c r="J6" s="159"/>
      <c r="K6" s="1">
        <f>'UI MTDC'!K6</f>
        <v>0</v>
      </c>
      <c r="L6" s="159"/>
      <c r="M6" s="1">
        <f>SUM(C6:K6)</f>
        <v>0</v>
      </c>
      <c r="N6" s="65"/>
      <c r="O6" s="75"/>
      <c r="P6" s="66"/>
      <c r="Q6" s="67"/>
      <c r="T6" s="19"/>
    </row>
    <row r="7" spans="1:22" x14ac:dyDescent="0.25">
      <c r="A7" s="64" t="s">
        <v>26</v>
      </c>
      <c r="B7" s="235"/>
      <c r="C7" s="1">
        <f>'UI MTDC'!C7</f>
        <v>0</v>
      </c>
      <c r="D7" s="159"/>
      <c r="E7" s="1">
        <f>'UI MTDC'!E7</f>
        <v>0</v>
      </c>
      <c r="F7" s="159"/>
      <c r="G7" s="1">
        <f>'UI MTDC'!G7</f>
        <v>0</v>
      </c>
      <c r="H7" s="159"/>
      <c r="I7" s="1">
        <f>'UI MTDC'!I7</f>
        <v>0</v>
      </c>
      <c r="J7" s="159"/>
      <c r="K7" s="1">
        <f>'UI MTDC'!K7</f>
        <v>0</v>
      </c>
      <c r="L7" s="159"/>
      <c r="M7" s="1">
        <f>SUM(C7:K7)</f>
        <v>0</v>
      </c>
      <c r="N7" s="65"/>
      <c r="O7" s="75"/>
      <c r="P7" s="66"/>
      <c r="Q7" s="67"/>
      <c r="R7" s="10"/>
      <c r="S7" s="10"/>
      <c r="T7" s="19"/>
    </row>
    <row r="8" spans="1:22" x14ac:dyDescent="0.25">
      <c r="A8" s="64" t="s">
        <v>54</v>
      </c>
      <c r="B8" s="235"/>
      <c r="C8" s="1">
        <f>'UI MTDC'!C8</f>
        <v>0</v>
      </c>
      <c r="D8" s="159"/>
      <c r="E8" s="1">
        <f>'UI MTDC'!E8</f>
        <v>0</v>
      </c>
      <c r="F8" s="159"/>
      <c r="G8" s="1">
        <f>'UI MTDC'!G8</f>
        <v>0</v>
      </c>
      <c r="H8" s="159"/>
      <c r="I8" s="1">
        <f>'UI MTDC'!I8</f>
        <v>0</v>
      </c>
      <c r="J8" s="159"/>
      <c r="K8" s="1">
        <f>'UI MTDC'!K8</f>
        <v>0</v>
      </c>
      <c r="L8" s="159"/>
      <c r="M8" s="1">
        <f>SUM(C8:K8)</f>
        <v>0</v>
      </c>
      <c r="N8" s="65"/>
      <c r="O8" s="75"/>
      <c r="P8" s="66"/>
      <c r="Q8" s="67"/>
      <c r="R8" s="10"/>
      <c r="S8" s="10"/>
      <c r="T8" s="19"/>
    </row>
    <row r="9" spans="1:22" x14ac:dyDescent="0.25">
      <c r="A9" s="64" t="s">
        <v>55</v>
      </c>
      <c r="B9" s="235"/>
      <c r="C9" s="1">
        <f>'UI MTDC'!C9</f>
        <v>0</v>
      </c>
      <c r="D9" s="159"/>
      <c r="E9" s="1">
        <f>'UI MTDC'!E9</f>
        <v>0</v>
      </c>
      <c r="F9" s="159"/>
      <c r="G9" s="1">
        <f>'UI MTDC'!G9</f>
        <v>0</v>
      </c>
      <c r="H9" s="159"/>
      <c r="I9" s="1">
        <f>'UI MTDC'!I9</f>
        <v>0</v>
      </c>
      <c r="J9" s="159"/>
      <c r="K9" s="1">
        <f>'UI MTDC'!K9</f>
        <v>0</v>
      </c>
      <c r="L9" s="159"/>
      <c r="M9" s="1">
        <f>SUM(C9:K9)</f>
        <v>0</v>
      </c>
      <c r="N9" s="65"/>
      <c r="O9" s="75"/>
      <c r="P9" s="66"/>
      <c r="Q9" s="67"/>
      <c r="R9" s="10"/>
      <c r="S9" s="18"/>
      <c r="T9" s="19"/>
    </row>
    <row r="10" spans="1:22" x14ac:dyDescent="0.25">
      <c r="A10" s="220" t="s">
        <v>12</v>
      </c>
      <c r="B10" s="64"/>
      <c r="C10" s="13">
        <f>SUM(C4:C9)</f>
        <v>0</v>
      </c>
      <c r="D10" s="160"/>
      <c r="E10" s="13">
        <f>SUM(E4:E9)</f>
        <v>0</v>
      </c>
      <c r="F10" s="160"/>
      <c r="G10" s="13">
        <f>SUM(G4:G9)</f>
        <v>0</v>
      </c>
      <c r="H10" s="160"/>
      <c r="I10" s="13">
        <f>SUM(I4:I9)</f>
        <v>0</v>
      </c>
      <c r="J10" s="160"/>
      <c r="K10" s="13">
        <f>SUM(K4:K9)</f>
        <v>0</v>
      </c>
      <c r="L10" s="160"/>
      <c r="M10" s="13">
        <f>SUM(M4:M9)</f>
        <v>0</v>
      </c>
      <c r="N10" s="3"/>
      <c r="O10" s="75"/>
      <c r="P10" s="66"/>
      <c r="Q10" s="67"/>
      <c r="R10" s="10"/>
      <c r="S10" s="10"/>
      <c r="T10" s="19"/>
    </row>
    <row r="11" spans="1:22" x14ac:dyDescent="0.25">
      <c r="A11" s="220"/>
      <c r="B11" s="64"/>
      <c r="C11" s="62"/>
      <c r="D11" s="161"/>
      <c r="E11" s="62"/>
      <c r="F11" s="161"/>
      <c r="G11" s="62"/>
      <c r="H11" s="161"/>
      <c r="I11" s="62"/>
      <c r="J11" s="161"/>
      <c r="K11" s="62"/>
      <c r="L11" s="161"/>
      <c r="M11" s="62"/>
      <c r="N11" s="68"/>
      <c r="O11" s="75"/>
      <c r="P11" s="66"/>
      <c r="Q11" s="67"/>
      <c r="R11" s="10"/>
      <c r="S11" s="10"/>
      <c r="T11" s="19"/>
    </row>
    <row r="12" spans="1:22" x14ac:dyDescent="0.25">
      <c r="A12" s="220" t="s">
        <v>4</v>
      </c>
      <c r="B12" s="443"/>
      <c r="C12" s="62"/>
      <c r="D12" s="161"/>
      <c r="E12" s="62"/>
      <c r="F12" s="161"/>
      <c r="G12" s="62"/>
      <c r="H12" s="161"/>
      <c r="I12" s="62"/>
      <c r="J12" s="161"/>
      <c r="K12" s="62"/>
      <c r="L12" s="161"/>
      <c r="M12" s="62"/>
      <c r="N12" s="65"/>
      <c r="O12" s="75"/>
      <c r="P12" s="397"/>
      <c r="Q12" s="67"/>
      <c r="R12" s="10"/>
      <c r="S12" s="10"/>
      <c r="T12" s="19"/>
    </row>
    <row r="13" spans="1:22" x14ac:dyDescent="0.25">
      <c r="A13" s="426">
        <f>'UI MTDC'!A13</f>
        <v>0</v>
      </c>
      <c r="B13" s="235"/>
      <c r="C13" s="1">
        <f>'UI MTDC'!C13</f>
        <v>0</v>
      </c>
      <c r="D13" s="159"/>
      <c r="E13" s="1">
        <f>'UI MTDC'!E13</f>
        <v>0</v>
      </c>
      <c r="F13" s="159"/>
      <c r="G13" s="1">
        <f>'UI MTDC'!G13</f>
        <v>0</v>
      </c>
      <c r="H13" s="159"/>
      <c r="I13" s="1">
        <f>'UI MTDC'!I13</f>
        <v>0</v>
      </c>
      <c r="J13" s="159"/>
      <c r="K13" s="1">
        <f>'UI MTDC'!K13</f>
        <v>0</v>
      </c>
      <c r="L13" s="159"/>
      <c r="M13" s="1">
        <f>SUM(C13:K13)</f>
        <v>0</v>
      </c>
      <c r="N13" s="65"/>
      <c r="O13" s="75"/>
      <c r="P13" s="66"/>
      <c r="Q13" s="67"/>
      <c r="R13" s="10"/>
      <c r="S13" s="10"/>
      <c r="T13" s="19"/>
    </row>
    <row r="14" spans="1:22" x14ac:dyDescent="0.25">
      <c r="A14" s="64" t="s">
        <v>17</v>
      </c>
      <c r="B14" s="235"/>
      <c r="C14" s="1">
        <f>'UI MTDC'!C14</f>
        <v>0</v>
      </c>
      <c r="D14" s="159"/>
      <c r="E14" s="1">
        <f>'UI MTDC'!E14</f>
        <v>0</v>
      </c>
      <c r="F14" s="159"/>
      <c r="G14" s="1">
        <f>'UI MTDC'!G14</f>
        <v>0</v>
      </c>
      <c r="H14" s="159"/>
      <c r="I14" s="1">
        <f>'UI MTDC'!I14</f>
        <v>0</v>
      </c>
      <c r="J14" s="159"/>
      <c r="K14" s="1">
        <f>'UI MTDC'!K14</f>
        <v>0</v>
      </c>
      <c r="L14" s="159"/>
      <c r="M14" s="1">
        <f>SUM(C14:K14)</f>
        <v>0</v>
      </c>
      <c r="N14" s="65"/>
      <c r="O14" s="75"/>
      <c r="P14" s="66"/>
      <c r="Q14" s="66"/>
      <c r="R14" s="10"/>
      <c r="S14" s="10"/>
    </row>
    <row r="15" spans="1:22" x14ac:dyDescent="0.25">
      <c r="A15" s="64" t="str">
        <f>A6</f>
        <v>Post Docs</v>
      </c>
      <c r="B15" s="235"/>
      <c r="C15" s="1">
        <f>'UI MTDC'!C15</f>
        <v>0</v>
      </c>
      <c r="D15" s="159"/>
      <c r="E15" s="1">
        <f>'UI MTDC'!E15</f>
        <v>0</v>
      </c>
      <c r="F15" s="159"/>
      <c r="G15" s="1">
        <f>'UI MTDC'!G15</f>
        <v>0</v>
      </c>
      <c r="H15" s="159"/>
      <c r="I15" s="1">
        <f>'UI MTDC'!I15</f>
        <v>0</v>
      </c>
      <c r="J15" s="159"/>
      <c r="K15" s="1">
        <f>'UI MTDC'!K15</f>
        <v>0</v>
      </c>
      <c r="L15" s="159"/>
      <c r="M15" s="1">
        <f>SUM(C15:K15)</f>
        <v>0</v>
      </c>
      <c r="N15" s="65"/>
      <c r="O15" s="76"/>
      <c r="P15" s="69"/>
      <c r="Q15" s="66"/>
      <c r="R15" s="10"/>
      <c r="S15" s="10"/>
      <c r="T15" s="23"/>
    </row>
    <row r="16" spans="1:22" x14ac:dyDescent="0.25">
      <c r="A16" s="64" t="str">
        <f>A7</f>
        <v>Grads</v>
      </c>
      <c r="B16" s="235"/>
      <c r="C16" s="1">
        <f>'UI MTDC'!C16</f>
        <v>0</v>
      </c>
      <c r="D16" s="159"/>
      <c r="E16" s="1">
        <f>'UI MTDC'!E16</f>
        <v>0</v>
      </c>
      <c r="F16" s="159"/>
      <c r="G16" s="1">
        <f>'UI MTDC'!G16</f>
        <v>0</v>
      </c>
      <c r="H16" s="159"/>
      <c r="I16" s="1">
        <f>'UI MTDC'!I16</f>
        <v>0</v>
      </c>
      <c r="J16" s="159"/>
      <c r="K16" s="1">
        <f>'UI MTDC'!K16</f>
        <v>0</v>
      </c>
      <c r="L16" s="159"/>
      <c r="M16" s="1">
        <f>SUM(C16:K16)</f>
        <v>0</v>
      </c>
      <c r="N16" s="65"/>
      <c r="O16" s="65"/>
      <c r="P16" s="65"/>
      <c r="Q16" s="66"/>
      <c r="R16" s="10"/>
      <c r="S16" s="10"/>
    </row>
    <row r="17" spans="1:21" x14ac:dyDescent="0.25">
      <c r="A17" s="64" t="str">
        <f>A8</f>
        <v>Undergrad</v>
      </c>
      <c r="B17" s="235"/>
      <c r="C17" s="1">
        <f>'UI MTDC'!C17</f>
        <v>0</v>
      </c>
      <c r="D17" s="159"/>
      <c r="E17" s="1">
        <f>'UI MTDC'!E17</f>
        <v>0</v>
      </c>
      <c r="F17" s="159"/>
      <c r="G17" s="1">
        <f>'UI MTDC'!G17</f>
        <v>0</v>
      </c>
      <c r="H17" s="159"/>
      <c r="I17" s="1">
        <f>'UI MTDC'!I17</f>
        <v>0</v>
      </c>
      <c r="J17" s="159"/>
      <c r="K17" s="1">
        <f>'UI MTDC'!K17</f>
        <v>0</v>
      </c>
      <c r="L17" s="159"/>
      <c r="M17" s="1">
        <f t="shared" ref="M17:M18" si="1">SUM(C17:K17)</f>
        <v>0</v>
      </c>
      <c r="N17" s="65"/>
      <c r="O17" s="65"/>
      <c r="P17" s="69"/>
      <c r="Q17" s="69"/>
      <c r="R17" s="10"/>
      <c r="S17" s="10"/>
    </row>
    <row r="18" spans="1:21" x14ac:dyDescent="0.25">
      <c r="A18" s="64" t="s">
        <v>55</v>
      </c>
      <c r="B18" s="235"/>
      <c r="C18" s="1">
        <f>'UI MTDC'!C18</f>
        <v>0</v>
      </c>
      <c r="D18" s="159"/>
      <c r="E18" s="1">
        <f>'UI MTDC'!E18</f>
        <v>0</v>
      </c>
      <c r="F18" s="159"/>
      <c r="G18" s="1">
        <f>'UI MTDC'!G18</f>
        <v>0</v>
      </c>
      <c r="H18" s="159"/>
      <c r="I18" s="1">
        <f>'UI MTDC'!I18</f>
        <v>0</v>
      </c>
      <c r="J18" s="159"/>
      <c r="K18" s="1">
        <f>'UI MTDC'!K18</f>
        <v>0</v>
      </c>
      <c r="L18" s="159"/>
      <c r="M18" s="1">
        <f t="shared" si="1"/>
        <v>0</v>
      </c>
      <c r="N18" s="10"/>
      <c r="O18" s="10"/>
      <c r="P18" s="6"/>
      <c r="Q18" s="6"/>
      <c r="R18" s="4"/>
      <c r="S18" s="6"/>
    </row>
    <row r="19" spans="1:21" x14ac:dyDescent="0.25">
      <c r="A19" s="220" t="s">
        <v>11</v>
      </c>
      <c r="B19" s="64"/>
      <c r="C19" s="13">
        <f>SUM(C13:C18)</f>
        <v>0</v>
      </c>
      <c r="D19" s="160"/>
      <c r="E19" s="13">
        <f t="shared" ref="E19:M19" si="2">SUM(E13:E18)</f>
        <v>0</v>
      </c>
      <c r="F19" s="160"/>
      <c r="G19" s="13">
        <f t="shared" si="2"/>
        <v>0</v>
      </c>
      <c r="H19" s="160"/>
      <c r="I19" s="13">
        <f t="shared" si="2"/>
        <v>0</v>
      </c>
      <c r="J19" s="160"/>
      <c r="K19" s="13">
        <f t="shared" si="2"/>
        <v>0</v>
      </c>
      <c r="L19" s="160"/>
      <c r="M19" s="13">
        <f t="shared" si="2"/>
        <v>0</v>
      </c>
      <c r="N19" s="5"/>
      <c r="O19" s="10"/>
      <c r="P19" s="17"/>
      <c r="Q19" s="17"/>
      <c r="R19" s="10"/>
      <c r="S19" s="10"/>
      <c r="T19" s="19"/>
      <c r="U19" s="19"/>
    </row>
    <row r="20" spans="1:21" x14ac:dyDescent="0.25">
      <c r="A20" s="220"/>
      <c r="B20" s="64"/>
      <c r="C20" s="63"/>
      <c r="D20" s="162"/>
      <c r="E20" s="63"/>
      <c r="F20" s="162"/>
      <c r="G20" s="63"/>
      <c r="H20" s="162"/>
      <c r="I20" s="63"/>
      <c r="J20" s="162"/>
      <c r="K20" s="63"/>
      <c r="L20" s="162"/>
      <c r="M20" s="63"/>
      <c r="R20" s="24"/>
      <c r="S20" s="25"/>
      <c r="T20" s="19"/>
      <c r="U20" s="19"/>
    </row>
    <row r="21" spans="1:21" ht="18.75" thickBot="1" x14ac:dyDescent="0.3">
      <c r="A21" s="220" t="s">
        <v>7</v>
      </c>
      <c r="B21" s="64"/>
      <c r="C21" s="20">
        <f t="shared" ref="C21:K21" si="3">C10+C19</f>
        <v>0</v>
      </c>
      <c r="D21" s="163"/>
      <c r="E21" s="20">
        <f t="shared" si="3"/>
        <v>0</v>
      </c>
      <c r="F21" s="163"/>
      <c r="G21" s="20">
        <f t="shared" si="3"/>
        <v>0</v>
      </c>
      <c r="H21" s="163"/>
      <c r="I21" s="20">
        <f t="shared" si="3"/>
        <v>0</v>
      </c>
      <c r="J21" s="163"/>
      <c r="K21" s="20">
        <f t="shared" si="3"/>
        <v>0</v>
      </c>
      <c r="L21" s="163"/>
      <c r="M21" s="20">
        <f>M10+M19</f>
        <v>0</v>
      </c>
      <c r="N21" s="5"/>
      <c r="P21" s="17"/>
      <c r="Q21" s="17"/>
      <c r="R21" s="26"/>
      <c r="S21" s="8"/>
      <c r="T21" s="19"/>
      <c r="U21" s="19"/>
    </row>
    <row r="22" spans="1:21" ht="18.75" thickTop="1" x14ac:dyDescent="0.25">
      <c r="A22" s="220"/>
      <c r="B22" s="220"/>
      <c r="C22" s="62"/>
      <c r="D22" s="161"/>
      <c r="E22" s="62"/>
      <c r="F22" s="161"/>
      <c r="G22" s="62"/>
      <c r="H22" s="161"/>
      <c r="I22" s="62"/>
      <c r="J22" s="161"/>
      <c r="K22" s="62"/>
      <c r="L22" s="161"/>
      <c r="M22" s="62"/>
      <c r="R22" s="26"/>
      <c r="S22" s="8"/>
      <c r="T22" s="19"/>
      <c r="U22" s="19"/>
    </row>
    <row r="23" spans="1:21" x14ac:dyDescent="0.25">
      <c r="A23" s="64" t="s">
        <v>8</v>
      </c>
      <c r="B23" s="235"/>
      <c r="C23" s="1">
        <f>'UI MTDC'!C23</f>
        <v>0</v>
      </c>
      <c r="D23" s="159"/>
      <c r="E23" s="1">
        <f>'UI MTDC'!E23</f>
        <v>0</v>
      </c>
      <c r="F23" s="159"/>
      <c r="G23" s="1">
        <f>'UI MTDC'!G23</f>
        <v>0</v>
      </c>
      <c r="H23" s="159"/>
      <c r="I23" s="1">
        <f>'UI MTDC'!I23</f>
        <v>0</v>
      </c>
      <c r="J23" s="159"/>
      <c r="K23" s="1">
        <f>'UI MTDC'!K23</f>
        <v>0</v>
      </c>
      <c r="L23" s="159"/>
      <c r="M23" s="1">
        <f t="shared" ref="M23:M29" si="4">SUM(C23:K23)</f>
        <v>0</v>
      </c>
      <c r="N23" s="69"/>
      <c r="O23" s="64"/>
      <c r="P23" s="67"/>
      <c r="Q23" s="17"/>
      <c r="R23" s="26"/>
      <c r="S23" s="8"/>
      <c r="T23" s="19"/>
      <c r="U23" s="19"/>
    </row>
    <row r="24" spans="1:21" x14ac:dyDescent="0.25">
      <c r="A24" s="64" t="s">
        <v>9</v>
      </c>
      <c r="B24" s="235"/>
      <c r="C24" s="1">
        <f>'UI MTDC'!C24</f>
        <v>0</v>
      </c>
      <c r="D24" s="159"/>
      <c r="E24" s="1">
        <f>'UI MTDC'!E24</f>
        <v>0</v>
      </c>
      <c r="F24" s="159"/>
      <c r="G24" s="1">
        <f>'UI MTDC'!G24</f>
        <v>0</v>
      </c>
      <c r="H24" s="159"/>
      <c r="I24" s="1">
        <f>'UI MTDC'!I24</f>
        <v>0</v>
      </c>
      <c r="J24" s="159"/>
      <c r="K24" s="1">
        <f>'UI MTDC'!K24</f>
        <v>0</v>
      </c>
      <c r="L24" s="159"/>
      <c r="M24" s="1">
        <f t="shared" si="4"/>
        <v>0</v>
      </c>
      <c r="N24" s="64"/>
      <c r="O24" s="64"/>
      <c r="P24" s="64"/>
      <c r="R24" s="26"/>
      <c r="S24" s="8"/>
      <c r="T24" s="19"/>
      <c r="U24" s="19"/>
    </row>
    <row r="25" spans="1:21" x14ac:dyDescent="0.25">
      <c r="A25" s="64" t="s">
        <v>23</v>
      </c>
      <c r="B25" s="235"/>
      <c r="C25" s="1">
        <f>'UI MTDC'!C25</f>
        <v>0</v>
      </c>
      <c r="D25" s="159"/>
      <c r="E25" s="1">
        <f>'UI MTDC'!E25</f>
        <v>0</v>
      </c>
      <c r="F25" s="159"/>
      <c r="G25" s="1">
        <f>'UI MTDC'!G25</f>
        <v>0</v>
      </c>
      <c r="H25" s="159"/>
      <c r="I25" s="1">
        <f>'UI MTDC'!I25</f>
        <v>0</v>
      </c>
      <c r="J25" s="159"/>
      <c r="K25" s="1">
        <f>'UI MTDC'!K25</f>
        <v>0</v>
      </c>
      <c r="L25" s="159"/>
      <c r="M25" s="1">
        <f t="shared" si="4"/>
        <v>0</v>
      </c>
      <c r="N25" s="64"/>
      <c r="O25" s="64"/>
      <c r="P25" s="67"/>
      <c r="Q25" s="17"/>
      <c r="R25" s="26"/>
      <c r="S25" s="8"/>
      <c r="T25" s="19"/>
      <c r="U25" s="19"/>
    </row>
    <row r="26" spans="1:21" x14ac:dyDescent="0.25">
      <c r="A26" s="64" t="s">
        <v>24</v>
      </c>
      <c r="B26" s="235"/>
      <c r="C26" s="1">
        <f>'UI MTDC'!C26</f>
        <v>0</v>
      </c>
      <c r="D26" s="159"/>
      <c r="E26" s="1">
        <f>'UI MTDC'!E26</f>
        <v>0</v>
      </c>
      <c r="F26" s="159"/>
      <c r="G26" s="1">
        <f>'UI MTDC'!G26</f>
        <v>0</v>
      </c>
      <c r="H26" s="159"/>
      <c r="I26" s="1">
        <f>'UI MTDC'!I26</f>
        <v>0</v>
      </c>
      <c r="J26" s="159"/>
      <c r="K26" s="1">
        <f>'UI MTDC'!K26</f>
        <v>0</v>
      </c>
      <c r="L26" s="159"/>
      <c r="M26" s="1">
        <f t="shared" si="4"/>
        <v>0</v>
      </c>
      <c r="N26" s="64"/>
      <c r="O26" s="64"/>
      <c r="P26" s="64"/>
      <c r="R26" s="26"/>
      <c r="S26" s="8"/>
      <c r="T26" s="19"/>
      <c r="U26" s="19"/>
    </row>
    <row r="27" spans="1:21" x14ac:dyDescent="0.25">
      <c r="A27" s="64" t="s">
        <v>30</v>
      </c>
      <c r="B27" s="235"/>
      <c r="C27" s="1">
        <f>'UI MTDC'!C27+'UI MTDC'!C48</f>
        <v>0</v>
      </c>
      <c r="D27" s="159"/>
      <c r="E27" s="1">
        <f>'UI MTDC'!E27+'UI MTDC'!E48</f>
        <v>0</v>
      </c>
      <c r="F27" s="159"/>
      <c r="G27" s="1">
        <f>'UI MTDC'!G27+'UI MTDC'!G48</f>
        <v>0</v>
      </c>
      <c r="H27" s="159"/>
      <c r="I27" s="1">
        <f>'UI MTDC'!I27+'UI MTDC'!I48</f>
        <v>0</v>
      </c>
      <c r="J27" s="159"/>
      <c r="K27" s="1">
        <f>'UI MTDC'!K27+'UI MTDC'!K48</f>
        <v>0</v>
      </c>
      <c r="L27" s="159"/>
      <c r="M27" s="1">
        <f t="shared" si="4"/>
        <v>0</v>
      </c>
      <c r="N27" s="70"/>
      <c r="O27" s="71"/>
      <c r="P27" s="64"/>
      <c r="R27" s="7"/>
      <c r="T27" s="27"/>
      <c r="U27" s="27"/>
    </row>
    <row r="28" spans="1:21" x14ac:dyDescent="0.25">
      <c r="A28" s="64" t="s">
        <v>31</v>
      </c>
      <c r="B28" s="235"/>
      <c r="C28" s="1">
        <f>'UI MTDC'!C28+'UI MTDC'!C49</f>
        <v>0</v>
      </c>
      <c r="D28" s="159"/>
      <c r="E28" s="1">
        <f>'UI MTDC'!E28+'UI MTDC'!E49</f>
        <v>0</v>
      </c>
      <c r="F28" s="159"/>
      <c r="G28" s="1">
        <f>'UI MTDC'!G28+'UI MTDC'!G49</f>
        <v>0</v>
      </c>
      <c r="H28" s="159"/>
      <c r="I28" s="1">
        <f>'UI MTDC'!I28+'UI MTDC'!I49</f>
        <v>0</v>
      </c>
      <c r="J28" s="159"/>
      <c r="K28" s="1">
        <f>'UI MTDC'!K28+'UI MTDC'!K49</f>
        <v>0</v>
      </c>
      <c r="L28" s="159"/>
      <c r="M28" s="1">
        <f t="shared" si="4"/>
        <v>0</v>
      </c>
      <c r="N28" s="70"/>
      <c r="O28" s="71"/>
      <c r="P28" s="64"/>
      <c r="R28" s="7"/>
      <c r="T28" s="27"/>
      <c r="U28" s="27"/>
    </row>
    <row r="29" spans="1:21" x14ac:dyDescent="0.25">
      <c r="A29" s="64" t="s">
        <v>56</v>
      </c>
      <c r="B29" s="235"/>
      <c r="C29" s="1">
        <f>'UI MTDC'!C29+'UI MTDC'!C50</f>
        <v>0</v>
      </c>
      <c r="D29" s="159"/>
      <c r="E29" s="1">
        <f>'UI MTDC'!E29+'UI MTDC'!E50</f>
        <v>0</v>
      </c>
      <c r="F29" s="159"/>
      <c r="G29" s="1">
        <f>'UI MTDC'!G29+'UI MTDC'!G50</f>
        <v>0</v>
      </c>
      <c r="H29" s="159"/>
      <c r="I29" s="1">
        <f>'UI MTDC'!I29+'UI MTDC'!I50</f>
        <v>0</v>
      </c>
      <c r="J29" s="159"/>
      <c r="K29" s="1">
        <f>'UI MTDC'!K29+'UI MTDC'!K50</f>
        <v>0</v>
      </c>
      <c r="L29" s="159"/>
      <c r="M29" s="1">
        <f t="shared" si="4"/>
        <v>0</v>
      </c>
      <c r="N29" s="70"/>
      <c r="O29" s="71"/>
      <c r="P29" s="64"/>
      <c r="R29" s="7"/>
      <c r="T29" s="27"/>
      <c r="U29" s="27"/>
    </row>
    <row r="30" spans="1:21" x14ac:dyDescent="0.25">
      <c r="A30" s="64" t="s">
        <v>10</v>
      </c>
      <c r="B30" s="235"/>
      <c r="C30" s="1">
        <f>'UI MTDC'!C30</f>
        <v>0</v>
      </c>
      <c r="D30" s="159"/>
      <c r="E30" s="1">
        <f>'UI MTDC'!E30</f>
        <v>0</v>
      </c>
      <c r="F30" s="159"/>
      <c r="G30" s="1">
        <f>'UI MTDC'!G30</f>
        <v>0</v>
      </c>
      <c r="H30" s="159"/>
      <c r="I30" s="1">
        <f>'UI MTDC'!I30</f>
        <v>0</v>
      </c>
      <c r="J30" s="159"/>
      <c r="K30" s="1">
        <f>'UI MTDC'!K30</f>
        <v>0</v>
      </c>
      <c r="L30" s="159"/>
      <c r="M30" s="1">
        <f t="shared" ref="M30:M32" si="5">SUM(C30:K30)</f>
        <v>0</v>
      </c>
      <c r="N30" s="64"/>
      <c r="O30" s="64"/>
      <c r="P30" s="64"/>
    </row>
    <row r="31" spans="1:21" x14ac:dyDescent="0.25">
      <c r="A31" s="64" t="s">
        <v>27</v>
      </c>
      <c r="B31" s="235"/>
      <c r="C31" s="1">
        <f>'UI MTDC'!C31</f>
        <v>0</v>
      </c>
      <c r="D31" s="159"/>
      <c r="E31" s="1">
        <f>'UI MTDC'!E31</f>
        <v>0</v>
      </c>
      <c r="F31" s="159"/>
      <c r="G31" s="1">
        <f>'UI MTDC'!G31</f>
        <v>0</v>
      </c>
      <c r="H31" s="159"/>
      <c r="I31" s="1">
        <f>'UI MTDC'!I31</f>
        <v>0</v>
      </c>
      <c r="J31" s="159"/>
      <c r="K31" s="1">
        <f>'UI MTDC'!K31</f>
        <v>0</v>
      </c>
      <c r="L31" s="159"/>
      <c r="M31" s="1">
        <f t="shared" si="5"/>
        <v>0</v>
      </c>
      <c r="N31" s="64"/>
      <c r="O31" s="64"/>
      <c r="P31" s="64"/>
    </row>
    <row r="32" spans="1:21" x14ac:dyDescent="0.25">
      <c r="A32" s="64" t="s">
        <v>27</v>
      </c>
      <c r="B32" s="235"/>
      <c r="C32" s="1">
        <f>'UI MTDC'!C32</f>
        <v>0</v>
      </c>
      <c r="D32" s="159"/>
      <c r="E32" s="1">
        <f>'UI MTDC'!E32</f>
        <v>0</v>
      </c>
      <c r="F32" s="159"/>
      <c r="G32" s="1">
        <f>'UI MTDC'!G32</f>
        <v>0</v>
      </c>
      <c r="H32" s="159"/>
      <c r="I32" s="1">
        <f>'UI MTDC'!I32</f>
        <v>0</v>
      </c>
      <c r="J32" s="159"/>
      <c r="K32" s="1">
        <f>'UI MTDC'!K32</f>
        <v>0</v>
      </c>
      <c r="L32" s="159"/>
      <c r="M32" s="1">
        <f t="shared" si="5"/>
        <v>0</v>
      </c>
      <c r="N32" s="64"/>
      <c r="O32" s="64"/>
      <c r="P32" s="64"/>
    </row>
    <row r="33" spans="1:21" x14ac:dyDescent="0.25">
      <c r="A33" s="64" t="s">
        <v>41</v>
      </c>
      <c r="B33" s="235"/>
      <c r="C33" s="1">
        <f>'UI MTDC'!C33</f>
        <v>0</v>
      </c>
      <c r="D33" s="159"/>
      <c r="E33" s="1">
        <f>'UI MTDC'!E33</f>
        <v>0</v>
      </c>
      <c r="F33" s="159"/>
      <c r="G33" s="1">
        <f>'UI MTDC'!G33</f>
        <v>0</v>
      </c>
      <c r="H33" s="159"/>
      <c r="I33" s="1">
        <f>'UI MTDC'!I33</f>
        <v>0</v>
      </c>
      <c r="J33" s="159"/>
      <c r="K33" s="1">
        <f>'UI MTDC'!K33</f>
        <v>0</v>
      </c>
      <c r="L33" s="215"/>
      <c r="M33" s="38">
        <f>SUM(C33:K33)</f>
        <v>0</v>
      </c>
      <c r="N33" s="64"/>
      <c r="O33" s="64"/>
      <c r="P33" s="64"/>
    </row>
    <row r="34" spans="1:21" x14ac:dyDescent="0.25">
      <c r="A34" s="64" t="s">
        <v>20</v>
      </c>
      <c r="B34" s="234"/>
      <c r="C34" s="1">
        <f>'UI MTDC'!C40</f>
        <v>0</v>
      </c>
      <c r="D34" s="159"/>
      <c r="E34" s="1">
        <f>'UI MTDC'!E40</f>
        <v>0</v>
      </c>
      <c r="F34" s="159"/>
      <c r="G34" s="1">
        <f>'UI MTDC'!G40</f>
        <v>0</v>
      </c>
      <c r="H34" s="159"/>
      <c r="I34" s="1">
        <f>'UI MTDC'!I40</f>
        <v>0</v>
      </c>
      <c r="J34" s="159"/>
      <c r="K34" s="1">
        <f>'UI MTDC'!K40</f>
        <v>0</v>
      </c>
      <c r="L34" s="217"/>
      <c r="M34" s="1">
        <f t="shared" ref="M34:M41" si="6">SUM(C34:K34)</f>
        <v>0</v>
      </c>
      <c r="N34" s="12"/>
    </row>
    <row r="35" spans="1:21" x14ac:dyDescent="0.25">
      <c r="A35" s="64" t="s">
        <v>28</v>
      </c>
      <c r="B35" s="235"/>
      <c r="C35" s="1">
        <f>'UI MTDC'!C41</f>
        <v>0</v>
      </c>
      <c r="D35" s="159"/>
      <c r="E35" s="1">
        <f>'UI MTDC'!E41</f>
        <v>0</v>
      </c>
      <c r="F35" s="159"/>
      <c r="G35" s="1">
        <f>'UI MTDC'!G41</f>
        <v>0</v>
      </c>
      <c r="H35" s="159"/>
      <c r="I35" s="1">
        <f>'UI MTDC'!I41</f>
        <v>0</v>
      </c>
      <c r="J35" s="159"/>
      <c r="K35" s="1">
        <f>'UI MTDC'!K41</f>
        <v>0</v>
      </c>
      <c r="L35" s="159"/>
      <c r="M35" s="1">
        <f t="shared" si="6"/>
        <v>0</v>
      </c>
      <c r="N35" s="10"/>
      <c r="P35" s="11"/>
    </row>
    <row r="36" spans="1:21" x14ac:dyDescent="0.25">
      <c r="A36" s="30" t="s">
        <v>29</v>
      </c>
      <c r="B36" s="235"/>
      <c r="C36" s="1">
        <f>'UI MTDC'!C42</f>
        <v>0</v>
      </c>
      <c r="D36" s="159"/>
      <c r="E36" s="1">
        <f>'UI MTDC'!E42</f>
        <v>0</v>
      </c>
      <c r="F36" s="159"/>
      <c r="G36" s="1">
        <f>'UI MTDC'!G42</f>
        <v>0</v>
      </c>
      <c r="H36" s="159"/>
      <c r="I36" s="1">
        <f>'UI MTDC'!I42</f>
        <v>0</v>
      </c>
      <c r="J36" s="159"/>
      <c r="K36" s="1">
        <f>'UI MTDC'!K42</f>
        <v>0</v>
      </c>
      <c r="L36" s="217"/>
      <c r="M36" s="1">
        <f t="shared" si="6"/>
        <v>0</v>
      </c>
      <c r="N36" s="10"/>
      <c r="P36" s="11"/>
      <c r="Q36" s="10"/>
      <c r="R36" s="10"/>
      <c r="S36" s="10"/>
      <c r="T36" s="10"/>
      <c r="U36" s="10"/>
    </row>
    <row r="37" spans="1:21" x14ac:dyDescent="0.25">
      <c r="A37" s="445" t="s">
        <v>34</v>
      </c>
      <c r="B37" s="235"/>
      <c r="C37" s="1">
        <f>'UI MTDC'!C43</f>
        <v>0</v>
      </c>
      <c r="D37" s="159"/>
      <c r="E37" s="1">
        <f>'UI MTDC'!E43</f>
        <v>0</v>
      </c>
      <c r="F37" s="159"/>
      <c r="G37" s="1">
        <f>'UI MTDC'!G43</f>
        <v>0</v>
      </c>
      <c r="H37" s="159"/>
      <c r="I37" s="1">
        <f>'UI MTDC'!I43</f>
        <v>0</v>
      </c>
      <c r="J37" s="159"/>
      <c r="K37" s="1">
        <f>'UI MTDC'!K43</f>
        <v>0</v>
      </c>
      <c r="L37" s="217"/>
      <c r="M37" s="1">
        <f t="shared" si="6"/>
        <v>0</v>
      </c>
      <c r="N37" s="10"/>
      <c r="P37" s="15"/>
      <c r="Q37" s="12"/>
      <c r="R37" s="12"/>
      <c r="T37" s="12"/>
      <c r="U37" s="12"/>
    </row>
    <row r="38" spans="1:21" x14ac:dyDescent="0.25">
      <c r="A38" s="64" t="s">
        <v>35</v>
      </c>
      <c r="B38" s="235"/>
      <c r="C38" s="1">
        <f>'UI MTDC'!C44</f>
        <v>0</v>
      </c>
      <c r="D38" s="159"/>
      <c r="E38" s="1">
        <f>'UI MTDC'!E44</f>
        <v>0</v>
      </c>
      <c r="F38" s="159"/>
      <c r="G38" s="1">
        <f>'UI MTDC'!G44</f>
        <v>0</v>
      </c>
      <c r="H38" s="159"/>
      <c r="I38" s="1">
        <f>'UI MTDC'!I44</f>
        <v>0</v>
      </c>
      <c r="J38" s="159"/>
      <c r="K38" s="1">
        <f>'UI MTDC'!K44</f>
        <v>0</v>
      </c>
      <c r="L38" s="217"/>
      <c r="M38" s="1">
        <f t="shared" si="6"/>
        <v>0</v>
      </c>
      <c r="N38" s="10"/>
      <c r="P38" s="11"/>
      <c r="Q38" s="10"/>
      <c r="R38" s="10"/>
      <c r="T38" s="10"/>
      <c r="U38" s="10"/>
    </row>
    <row r="39" spans="1:21" s="7" customFormat="1" x14ac:dyDescent="0.25">
      <c r="A39" s="64" t="s">
        <v>36</v>
      </c>
      <c r="B39" s="235"/>
      <c r="C39" s="1">
        <f>'UI MTDC'!C45</f>
        <v>0</v>
      </c>
      <c r="D39" s="159"/>
      <c r="E39" s="1">
        <f>'UI MTDC'!E45</f>
        <v>0</v>
      </c>
      <c r="F39" s="159"/>
      <c r="G39" s="1">
        <f>'UI MTDC'!G45</f>
        <v>0</v>
      </c>
      <c r="H39" s="159"/>
      <c r="I39" s="1">
        <f>'UI MTDC'!I45</f>
        <v>0</v>
      </c>
      <c r="J39" s="159"/>
      <c r="K39" s="1">
        <f>'UI MTDC'!K45</f>
        <v>0</v>
      </c>
      <c r="L39" s="217"/>
      <c r="M39" s="1">
        <f t="shared" si="6"/>
        <v>0</v>
      </c>
      <c r="N39" s="10"/>
      <c r="P39" s="11"/>
      <c r="Q39" s="10"/>
      <c r="R39" s="10"/>
      <c r="S39" s="11"/>
      <c r="T39" s="12"/>
      <c r="U39" s="12"/>
    </row>
    <row r="40" spans="1:21" s="7" customFormat="1" x14ac:dyDescent="0.25">
      <c r="A40" s="64" t="s">
        <v>162</v>
      </c>
      <c r="B40" s="235"/>
      <c r="C40" s="1">
        <f>'UI MTDC'!C46</f>
        <v>0</v>
      </c>
      <c r="D40" s="159"/>
      <c r="E40" s="1">
        <f>'UI MTDC'!E46</f>
        <v>0</v>
      </c>
      <c r="F40" s="159"/>
      <c r="G40" s="1">
        <f>'UI MTDC'!G46</f>
        <v>0</v>
      </c>
      <c r="H40" s="159"/>
      <c r="I40" s="1">
        <f>'UI MTDC'!I46</f>
        <v>0</v>
      </c>
      <c r="J40" s="159"/>
      <c r="K40" s="1">
        <f>'UI MTDC'!K46</f>
        <v>0</v>
      </c>
      <c r="L40" s="217"/>
      <c r="M40" s="1">
        <f t="shared" si="6"/>
        <v>0</v>
      </c>
      <c r="N40" s="10"/>
      <c r="P40" s="11"/>
      <c r="Q40" s="10"/>
      <c r="R40" s="10"/>
      <c r="S40" s="11"/>
      <c r="T40" s="12"/>
      <c r="U40" s="12"/>
    </row>
    <row r="41" spans="1:21" s="7" customFormat="1" x14ac:dyDescent="0.25">
      <c r="A41" s="64" t="s">
        <v>37</v>
      </c>
      <c r="B41" s="235"/>
      <c r="C41" s="1">
        <f>'UI MTDC'!C47</f>
        <v>0</v>
      </c>
      <c r="D41" s="159"/>
      <c r="E41" s="1">
        <f>'UI MTDC'!E47</f>
        <v>0</v>
      </c>
      <c r="F41" s="159"/>
      <c r="G41" s="1">
        <f>'UI MTDC'!G47</f>
        <v>0</v>
      </c>
      <c r="H41" s="159"/>
      <c r="I41" s="1">
        <f>'UI MTDC'!I47</f>
        <v>0</v>
      </c>
      <c r="J41" s="159"/>
      <c r="K41" s="1">
        <f>'UI MTDC'!K47</f>
        <v>0</v>
      </c>
      <c r="L41" s="217"/>
      <c r="M41" s="1">
        <f t="shared" si="6"/>
        <v>0</v>
      </c>
      <c r="N41" s="10"/>
      <c r="P41" s="10"/>
      <c r="Q41" s="10"/>
      <c r="R41" s="10"/>
      <c r="S41" s="11"/>
      <c r="T41" s="12"/>
      <c r="U41" s="12"/>
    </row>
    <row r="42" spans="1:21" s="7" customFormat="1" x14ac:dyDescent="0.25">
      <c r="A42" s="220" t="s">
        <v>32</v>
      </c>
      <c r="B42" s="235"/>
      <c r="C42" s="393">
        <f>C21+SUM(C23:C41)</f>
        <v>0</v>
      </c>
      <c r="D42" s="394">
        <f t="shared" ref="D42" si="7">D21+SUM(D23:D41)</f>
        <v>0</v>
      </c>
      <c r="E42" s="393">
        <f>E21+SUM(E23:E41)</f>
        <v>0</v>
      </c>
      <c r="F42" s="394">
        <f t="shared" ref="F42:L42" si="8">F21+SUM(F23:F41)</f>
        <v>0</v>
      </c>
      <c r="G42" s="393">
        <f t="shared" si="8"/>
        <v>0</v>
      </c>
      <c r="H42" s="394">
        <f t="shared" si="8"/>
        <v>0</v>
      </c>
      <c r="I42" s="393">
        <f t="shared" si="8"/>
        <v>0</v>
      </c>
      <c r="J42" s="394">
        <f t="shared" si="8"/>
        <v>0</v>
      </c>
      <c r="K42" s="393">
        <f t="shared" si="8"/>
        <v>0</v>
      </c>
      <c r="L42" s="394">
        <f t="shared" si="8"/>
        <v>0</v>
      </c>
      <c r="M42" s="395">
        <f>SUM(C42:K42)</f>
        <v>0</v>
      </c>
      <c r="N42" s="5"/>
      <c r="O42" s="169"/>
      <c r="P42" s="169"/>
      <c r="Q42" s="169"/>
      <c r="R42" s="10"/>
      <c r="S42" s="11"/>
      <c r="T42" s="12"/>
      <c r="U42" s="12"/>
    </row>
    <row r="43" spans="1:21" x14ac:dyDescent="0.25">
      <c r="A43" s="7" t="s">
        <v>13</v>
      </c>
      <c r="B43" s="60">
        <v>0.3</v>
      </c>
      <c r="C43" s="391">
        <f>IF(B43="Other",B44/(1-B44)*C42,(0.3/(1-0.3))*C42)</f>
        <v>0</v>
      </c>
      <c r="D43" s="392">
        <f t="shared" ref="D43" si="9">IF(C43="Other",C44/(1-C44)*D42,(0.22/(1-0.22))*D42)</f>
        <v>0</v>
      </c>
      <c r="E43" s="391">
        <f>IF($B$43="Other",$B$44/(1-$B$44)*E42,(0.22/(1-0.22))*E42)</f>
        <v>0</v>
      </c>
      <c r="F43" s="392">
        <f t="shared" ref="F43:J43" si="10">IF($B$43="Other",$B$44/(1-$B$44)*F42,(0.22/(1-0.22))*F42)</f>
        <v>0</v>
      </c>
      <c r="G43" s="391">
        <f>IF($B$43="Other",$B$44/(1-$B$44)*G42,(0.22/(1-0.22))*G42)</f>
        <v>0</v>
      </c>
      <c r="H43" s="392">
        <f t="shared" si="10"/>
        <v>0</v>
      </c>
      <c r="I43" s="391">
        <f>IF($B$43="Other",$B$44/(1-$B$44)*I42,(0.22/(1-0.22))*I42)</f>
        <v>0</v>
      </c>
      <c r="J43" s="392">
        <f t="shared" si="10"/>
        <v>0</v>
      </c>
      <c r="K43" s="391">
        <f>IF($B$43="Other",$B$44/(1-$B$44)*K42,(0.22/(1-0.22))*K42)</f>
        <v>0</v>
      </c>
      <c r="L43" s="392"/>
      <c r="M43" s="399">
        <f>SUM(C43:K43)</f>
        <v>0</v>
      </c>
      <c r="N43" s="29"/>
    </row>
    <row r="44" spans="1:21" s="7" customFormat="1" x14ac:dyDescent="0.25">
      <c r="A44" s="236" t="str">
        <f>IF(B43="Other","Other Rate","-")</f>
        <v>-</v>
      </c>
      <c r="B44" s="37" t="s">
        <v>158</v>
      </c>
      <c r="D44" s="222"/>
      <c r="E44" s="15"/>
      <c r="F44" s="390"/>
      <c r="G44" s="15"/>
      <c r="H44" s="390"/>
      <c r="I44" s="15"/>
      <c r="J44" s="390"/>
      <c r="K44" s="15"/>
      <c r="L44" s="390"/>
      <c r="M44" s="16"/>
      <c r="N44" s="5"/>
      <c r="R44" s="10"/>
      <c r="S44" s="10"/>
      <c r="T44" s="12"/>
      <c r="U44" s="12"/>
    </row>
    <row r="45" spans="1:21" s="7" customFormat="1" ht="18.75" thickBot="1" x14ac:dyDescent="0.3">
      <c r="A45" s="220" t="s">
        <v>33</v>
      </c>
      <c r="B45" s="235"/>
      <c r="C45" s="74">
        <f>C42+C43</f>
        <v>0</v>
      </c>
      <c r="D45" s="167"/>
      <c r="E45" s="74">
        <f>E42+E43</f>
        <v>0</v>
      </c>
      <c r="F45" s="167"/>
      <c r="G45" s="74">
        <f>G42+G43</f>
        <v>0</v>
      </c>
      <c r="H45" s="167"/>
      <c r="I45" s="74">
        <f>I42+I43</f>
        <v>0</v>
      </c>
      <c r="J45" s="167"/>
      <c r="K45" s="74">
        <f>K42+K43</f>
        <v>0</v>
      </c>
      <c r="L45" s="167"/>
      <c r="M45" s="21">
        <f>SUM(C45:K45)</f>
        <v>0</v>
      </c>
      <c r="P45" s="10"/>
      <c r="Q45" s="10"/>
      <c r="R45" s="10"/>
      <c r="S45" s="11"/>
      <c r="T45" s="12"/>
      <c r="U45" s="12"/>
    </row>
    <row r="46" spans="1:21" ht="18.75" thickTop="1" x14ac:dyDescent="0.25">
      <c r="D46" s="64"/>
      <c r="F46" s="64"/>
      <c r="H46" s="220"/>
      <c r="J46" s="220"/>
      <c r="L46" s="220"/>
    </row>
    <row r="47" spans="1:21" ht="20.25" x14ac:dyDescent="0.3">
      <c r="B47" s="42"/>
      <c r="C47" s="22"/>
      <c r="D47" s="62"/>
      <c r="E47" s="22"/>
      <c r="F47" s="62"/>
      <c r="G47" s="32"/>
      <c r="H47" s="221"/>
      <c r="I47" s="32"/>
      <c r="J47" s="221"/>
      <c r="K47" s="32"/>
      <c r="L47" s="221"/>
      <c r="M47" s="32"/>
    </row>
    <row r="48" spans="1:21" ht="20.25" x14ac:dyDescent="0.3">
      <c r="B48" s="42"/>
      <c r="C48" s="33"/>
      <c r="D48" s="218"/>
      <c r="E48" s="33"/>
      <c r="F48" s="218"/>
      <c r="H48" s="220"/>
      <c r="J48" s="220"/>
      <c r="L48" s="220"/>
      <c r="M48" s="33"/>
    </row>
    <row r="49" spans="1:22" ht="20.25" x14ac:dyDescent="0.3">
      <c r="B49" s="42"/>
      <c r="C49" s="34"/>
      <c r="D49" s="219"/>
      <c r="E49" s="34"/>
      <c r="F49" s="219"/>
      <c r="H49" s="220"/>
      <c r="J49" s="220"/>
      <c r="L49" s="220"/>
    </row>
    <row r="50" spans="1:22" ht="20.25" x14ac:dyDescent="0.3">
      <c r="B50" s="42"/>
      <c r="D50" s="64"/>
      <c r="F50" s="64"/>
      <c r="H50" s="220"/>
      <c r="J50" s="220"/>
      <c r="L50" s="220"/>
    </row>
    <row r="51" spans="1:22" ht="20.25" x14ac:dyDescent="0.3">
      <c r="B51" s="42"/>
      <c r="D51" s="64"/>
      <c r="F51" s="64"/>
      <c r="H51" s="220"/>
      <c r="J51" s="220"/>
      <c r="L51" s="220"/>
    </row>
    <row r="52" spans="1:22" ht="20.25" x14ac:dyDescent="0.3">
      <c r="B52" s="42"/>
      <c r="D52" s="64"/>
      <c r="F52" s="64"/>
      <c r="H52" s="220"/>
      <c r="J52" s="220"/>
      <c r="L52" s="220"/>
    </row>
    <row r="53" spans="1:22" ht="20.25" x14ac:dyDescent="0.3">
      <c r="B53" s="42"/>
      <c r="D53" s="64"/>
      <c r="F53" s="64"/>
      <c r="H53" s="220"/>
      <c r="J53" s="220"/>
      <c r="L53" s="220"/>
    </row>
    <row r="54" spans="1:22" x14ac:dyDescent="0.25">
      <c r="A54" s="2"/>
      <c r="D54" s="64"/>
      <c r="F54" s="64"/>
      <c r="G54" s="2"/>
      <c r="H54" s="64"/>
      <c r="I54" s="2"/>
      <c r="J54" s="64"/>
      <c r="K54" s="2"/>
      <c r="L54" s="64"/>
      <c r="M54" s="64"/>
      <c r="N54" s="12"/>
      <c r="P54" s="12"/>
      <c r="R54" s="7"/>
    </row>
    <row r="55" spans="1:22" x14ac:dyDescent="0.25">
      <c r="D55" s="64"/>
      <c r="F55" s="64"/>
      <c r="H55" s="220"/>
      <c r="J55" s="220"/>
      <c r="L55" s="220"/>
    </row>
    <row r="56" spans="1:22" s="7" customFormat="1" x14ac:dyDescent="0.25">
      <c r="B56" s="2"/>
      <c r="C56" s="2"/>
      <c r="D56" s="64"/>
      <c r="E56" s="2"/>
      <c r="F56" s="64"/>
      <c r="H56" s="220"/>
      <c r="J56" s="220"/>
      <c r="L56" s="220"/>
      <c r="N56" s="2"/>
      <c r="O56" s="2"/>
      <c r="P56" s="2"/>
      <c r="Q56" s="2"/>
      <c r="R56" s="2"/>
      <c r="S56" s="2"/>
      <c r="T56" s="2"/>
      <c r="U56" s="2"/>
      <c r="V56" s="2"/>
    </row>
    <row r="57" spans="1:22" s="7" customFormat="1" x14ac:dyDescent="0.25">
      <c r="B57" s="2"/>
      <c r="C57" s="2"/>
      <c r="D57" s="64"/>
      <c r="E57" s="2"/>
      <c r="F57" s="64"/>
      <c r="H57" s="220"/>
      <c r="J57" s="220"/>
      <c r="L57" s="220"/>
      <c r="N57" s="2"/>
      <c r="O57" s="2"/>
      <c r="P57" s="2"/>
      <c r="Q57" s="2"/>
      <c r="R57" s="2"/>
      <c r="S57" s="2"/>
      <c r="T57" s="2"/>
      <c r="U57" s="2"/>
      <c r="V57" s="2"/>
    </row>
    <row r="58" spans="1:22" s="7" customFormat="1" x14ac:dyDescent="0.25">
      <c r="B58" s="2"/>
      <c r="C58" s="2"/>
      <c r="D58" s="64"/>
      <c r="E58" s="2"/>
      <c r="F58" s="64"/>
      <c r="H58" s="220"/>
      <c r="J58" s="220"/>
      <c r="L58" s="220"/>
      <c r="N58" s="2"/>
      <c r="O58" s="2"/>
      <c r="P58" s="2"/>
      <c r="Q58" s="2"/>
      <c r="R58" s="2"/>
      <c r="S58" s="2"/>
      <c r="T58" s="2"/>
      <c r="U58" s="2"/>
      <c r="V58" s="2"/>
    </row>
    <row r="59" spans="1:22" s="7" customFormat="1" x14ac:dyDescent="0.25">
      <c r="B59" s="2"/>
      <c r="C59" s="2"/>
      <c r="D59" s="64"/>
      <c r="E59" s="2"/>
      <c r="F59" s="64"/>
      <c r="H59" s="220"/>
      <c r="J59" s="220"/>
      <c r="L59" s="220"/>
      <c r="N59" s="2"/>
      <c r="O59" s="2"/>
      <c r="P59" s="2"/>
      <c r="Q59" s="2"/>
      <c r="R59" s="2"/>
      <c r="S59" s="2"/>
      <c r="T59" s="2"/>
      <c r="U59" s="2"/>
      <c r="V59" s="2"/>
    </row>
    <row r="60" spans="1:22" s="7" customFormat="1" x14ac:dyDescent="0.25">
      <c r="B60" s="2"/>
      <c r="C60" s="2"/>
      <c r="D60" s="64"/>
      <c r="E60" s="2"/>
      <c r="F60" s="64"/>
      <c r="H60" s="220"/>
      <c r="J60" s="220"/>
      <c r="L60" s="220"/>
      <c r="N60" s="2"/>
      <c r="O60" s="2"/>
      <c r="P60" s="2"/>
      <c r="Q60" s="2"/>
      <c r="R60" s="2"/>
      <c r="S60" s="2"/>
      <c r="T60" s="2"/>
      <c r="U60" s="2"/>
      <c r="V60" s="2"/>
    </row>
    <row r="61" spans="1:22" s="7" customFormat="1" x14ac:dyDescent="0.25">
      <c r="B61" s="2"/>
      <c r="C61" s="2"/>
      <c r="D61" s="64"/>
      <c r="E61" s="2"/>
      <c r="F61" s="64"/>
      <c r="H61" s="220"/>
      <c r="J61" s="220"/>
      <c r="L61" s="220"/>
      <c r="N61" s="2"/>
      <c r="O61" s="2"/>
      <c r="P61" s="2"/>
      <c r="Q61" s="2"/>
      <c r="R61" s="2"/>
      <c r="S61" s="2"/>
      <c r="T61" s="2"/>
      <c r="U61" s="2"/>
      <c r="V61" s="2"/>
    </row>
    <row r="62" spans="1:22" s="7" customFormat="1" x14ac:dyDescent="0.25">
      <c r="B62" s="2"/>
      <c r="C62" s="2"/>
      <c r="D62" s="64"/>
      <c r="E62" s="2"/>
      <c r="F62" s="64"/>
      <c r="H62" s="220"/>
      <c r="J62" s="220"/>
      <c r="L62" s="220"/>
      <c r="N62" s="2"/>
      <c r="O62" s="2"/>
      <c r="P62" s="2"/>
      <c r="Q62" s="2"/>
      <c r="R62" s="2"/>
      <c r="S62" s="2"/>
      <c r="T62" s="2"/>
      <c r="U62" s="2"/>
      <c r="V62" s="2"/>
    </row>
    <row r="63" spans="1:22" s="7" customFormat="1" x14ac:dyDescent="0.25">
      <c r="B63" s="2"/>
      <c r="C63" s="2"/>
      <c r="D63" s="64"/>
      <c r="E63" s="2"/>
      <c r="F63" s="64"/>
      <c r="H63" s="220"/>
      <c r="J63" s="220"/>
      <c r="L63" s="220"/>
      <c r="N63" s="2"/>
      <c r="O63" s="2"/>
      <c r="P63" s="2"/>
      <c r="Q63" s="2"/>
      <c r="R63" s="2"/>
      <c r="S63" s="2"/>
      <c r="T63" s="2"/>
      <c r="U63" s="2"/>
      <c r="V63" s="2"/>
    </row>
    <row r="64" spans="1:22" s="7" customFormat="1" x14ac:dyDescent="0.25">
      <c r="B64" s="2"/>
      <c r="C64" s="2"/>
      <c r="D64" s="64"/>
      <c r="E64" s="2"/>
      <c r="F64" s="64"/>
      <c r="H64" s="220"/>
      <c r="J64" s="220"/>
      <c r="L64" s="220"/>
      <c r="N64" s="2"/>
      <c r="O64" s="2"/>
      <c r="P64" s="2"/>
      <c r="Q64" s="2"/>
      <c r="R64" s="2"/>
      <c r="S64" s="2"/>
      <c r="T64" s="2"/>
      <c r="U64" s="2"/>
      <c r="V64" s="2"/>
    </row>
    <row r="65" spans="2:22" s="7" customFormat="1" x14ac:dyDescent="0.25">
      <c r="B65" s="2"/>
      <c r="C65" s="2"/>
      <c r="D65" s="64"/>
      <c r="E65" s="2"/>
      <c r="F65" s="64"/>
      <c r="H65" s="220"/>
      <c r="J65" s="220"/>
      <c r="L65" s="220"/>
      <c r="N65" s="2"/>
      <c r="O65" s="2"/>
      <c r="P65" s="2"/>
      <c r="Q65" s="2"/>
      <c r="R65" s="2"/>
      <c r="S65" s="2"/>
      <c r="T65" s="2"/>
      <c r="U65" s="2"/>
      <c r="V65" s="2"/>
    </row>
    <row r="66" spans="2:22" s="7" customFormat="1" x14ac:dyDescent="0.25">
      <c r="B66" s="2"/>
      <c r="C66" s="2"/>
      <c r="D66" s="64"/>
      <c r="E66" s="2"/>
      <c r="F66" s="64"/>
      <c r="H66" s="220"/>
      <c r="J66" s="220"/>
      <c r="L66" s="220"/>
      <c r="N66" s="2"/>
      <c r="O66" s="2"/>
      <c r="P66" s="2"/>
      <c r="Q66" s="2"/>
      <c r="R66" s="2"/>
      <c r="S66" s="2"/>
      <c r="T66" s="2"/>
      <c r="U66" s="2"/>
      <c r="V66" s="2"/>
    </row>
    <row r="67" spans="2:22" s="7" customFormat="1" x14ac:dyDescent="0.25">
      <c r="B67" s="2"/>
      <c r="C67" s="2"/>
      <c r="D67" s="64"/>
      <c r="E67" s="2"/>
      <c r="F67" s="64"/>
      <c r="H67" s="220"/>
      <c r="J67" s="220"/>
      <c r="L67" s="220"/>
      <c r="N67" s="2"/>
      <c r="O67" s="2"/>
      <c r="P67" s="2"/>
      <c r="Q67" s="2"/>
      <c r="R67" s="2"/>
      <c r="S67" s="2"/>
      <c r="T67" s="2"/>
      <c r="U67" s="2"/>
      <c r="V67" s="2"/>
    </row>
    <row r="68" spans="2:22" s="7" customFormat="1" x14ac:dyDescent="0.25">
      <c r="B68" s="2"/>
      <c r="C68" s="2"/>
      <c r="D68" s="64"/>
      <c r="E68" s="2"/>
      <c r="F68" s="64"/>
      <c r="H68" s="220"/>
      <c r="J68" s="220"/>
      <c r="L68" s="220"/>
      <c r="N68" s="2"/>
      <c r="O68" s="2"/>
      <c r="P68" s="2"/>
      <c r="Q68" s="2"/>
      <c r="R68" s="2"/>
      <c r="S68" s="2"/>
      <c r="T68" s="2"/>
      <c r="U68" s="2"/>
      <c r="V68" s="2"/>
    </row>
    <row r="69" spans="2:22" s="7" customFormat="1" x14ac:dyDescent="0.25">
      <c r="B69" s="2"/>
      <c r="C69" s="2"/>
      <c r="D69" s="64"/>
      <c r="E69" s="2"/>
      <c r="F69" s="64"/>
      <c r="H69" s="220"/>
      <c r="J69" s="220"/>
      <c r="L69" s="220"/>
      <c r="N69" s="2"/>
      <c r="O69" s="2"/>
      <c r="P69" s="2"/>
      <c r="Q69" s="2"/>
      <c r="R69" s="2"/>
      <c r="S69" s="2"/>
      <c r="T69" s="2"/>
      <c r="U69" s="2"/>
      <c r="V69" s="2"/>
    </row>
    <row r="70" spans="2:22" s="7" customFormat="1" x14ac:dyDescent="0.25">
      <c r="B70" s="2"/>
      <c r="C70" s="2"/>
      <c r="D70" s="64"/>
      <c r="E70" s="2"/>
      <c r="F70" s="64"/>
      <c r="H70" s="220"/>
      <c r="J70" s="220"/>
      <c r="L70" s="220"/>
      <c r="N70" s="2"/>
      <c r="O70" s="2"/>
      <c r="P70" s="2"/>
      <c r="Q70" s="2"/>
      <c r="R70" s="2"/>
      <c r="S70" s="2"/>
      <c r="T70" s="2"/>
      <c r="U70" s="2"/>
      <c r="V70" s="2"/>
    </row>
    <row r="71" spans="2:22" s="7" customFormat="1" x14ac:dyDescent="0.25">
      <c r="B71" s="2"/>
      <c r="C71" s="2"/>
      <c r="D71" s="64"/>
      <c r="E71" s="2"/>
      <c r="F71" s="64"/>
      <c r="H71" s="220"/>
      <c r="J71" s="220"/>
      <c r="L71" s="220"/>
      <c r="N71" s="2"/>
      <c r="O71" s="2"/>
      <c r="P71" s="2"/>
      <c r="Q71" s="2"/>
      <c r="R71" s="2"/>
      <c r="S71" s="2"/>
      <c r="T71" s="2"/>
      <c r="U71" s="2"/>
      <c r="V71" s="2"/>
    </row>
    <row r="72" spans="2:22" s="7" customFormat="1" x14ac:dyDescent="0.25">
      <c r="B72" s="2"/>
      <c r="C72" s="2"/>
      <c r="D72" s="64"/>
      <c r="E72" s="2"/>
      <c r="F72" s="64"/>
      <c r="H72" s="220"/>
      <c r="J72" s="220"/>
      <c r="L72" s="220"/>
      <c r="N72" s="2"/>
      <c r="O72" s="2"/>
      <c r="P72" s="2"/>
      <c r="Q72" s="2"/>
      <c r="R72" s="2"/>
      <c r="S72" s="2"/>
      <c r="T72" s="2"/>
      <c r="U72" s="2"/>
      <c r="V72" s="2"/>
    </row>
    <row r="73" spans="2:22" s="7" customFormat="1" x14ac:dyDescent="0.25">
      <c r="B73" s="2"/>
      <c r="C73" s="2"/>
      <c r="D73" s="64"/>
      <c r="E73" s="2"/>
      <c r="F73" s="64"/>
      <c r="H73" s="220"/>
      <c r="J73" s="220"/>
      <c r="L73" s="220"/>
      <c r="N73" s="2"/>
      <c r="O73" s="2"/>
      <c r="P73" s="2"/>
      <c r="Q73" s="2"/>
      <c r="R73" s="2"/>
      <c r="S73" s="2"/>
      <c r="T73" s="2"/>
      <c r="U73" s="2"/>
      <c r="V73" s="2"/>
    </row>
    <row r="74" spans="2:22" s="7" customFormat="1" x14ac:dyDescent="0.25">
      <c r="B74" s="2"/>
      <c r="C74" s="2"/>
      <c r="D74" s="64"/>
      <c r="E74" s="2"/>
      <c r="F74" s="64"/>
      <c r="H74" s="220"/>
      <c r="J74" s="220"/>
      <c r="L74" s="220"/>
      <c r="N74" s="2"/>
      <c r="O74" s="2"/>
      <c r="P74" s="2"/>
      <c r="Q74" s="2"/>
      <c r="R74" s="2"/>
      <c r="S74" s="2"/>
      <c r="T74" s="2"/>
      <c r="U74" s="2"/>
      <c r="V74" s="2"/>
    </row>
    <row r="75" spans="2:22" s="7" customFormat="1" x14ac:dyDescent="0.25">
      <c r="B75" s="2"/>
      <c r="C75" s="2"/>
      <c r="D75" s="64"/>
      <c r="E75" s="2"/>
      <c r="F75" s="64"/>
      <c r="H75" s="220"/>
      <c r="J75" s="220"/>
      <c r="L75" s="220"/>
      <c r="N75" s="2"/>
      <c r="O75" s="2"/>
      <c r="P75" s="2"/>
      <c r="Q75" s="2"/>
      <c r="R75" s="2"/>
      <c r="S75" s="2"/>
      <c r="T75" s="2"/>
      <c r="U75" s="2"/>
      <c r="V75" s="2"/>
    </row>
    <row r="76" spans="2:22" s="7" customFormat="1" x14ac:dyDescent="0.25">
      <c r="B76" s="2"/>
      <c r="C76" s="2"/>
      <c r="D76" s="64"/>
      <c r="E76" s="2"/>
      <c r="F76" s="64"/>
      <c r="H76" s="220"/>
      <c r="J76" s="220"/>
      <c r="L76" s="220"/>
      <c r="N76" s="2"/>
      <c r="O76" s="2"/>
      <c r="P76" s="2"/>
      <c r="Q76" s="2"/>
      <c r="R76" s="2"/>
      <c r="S76" s="2"/>
      <c r="T76" s="2"/>
      <c r="U76" s="2"/>
      <c r="V76" s="2"/>
    </row>
    <row r="77" spans="2:22" s="7" customFormat="1" x14ac:dyDescent="0.25">
      <c r="B77" s="2"/>
      <c r="C77" s="2"/>
      <c r="D77" s="64"/>
      <c r="E77" s="2"/>
      <c r="F77" s="64"/>
      <c r="H77" s="220"/>
      <c r="J77" s="220"/>
      <c r="L77" s="220"/>
      <c r="N77" s="2"/>
      <c r="O77" s="2"/>
      <c r="P77" s="2"/>
      <c r="Q77" s="2"/>
      <c r="R77" s="2"/>
      <c r="S77" s="2"/>
      <c r="T77" s="2"/>
      <c r="U77" s="2"/>
      <c r="V77" s="2"/>
    </row>
    <row r="78" spans="2:22" s="7" customFormat="1" x14ac:dyDescent="0.25">
      <c r="B78" s="2"/>
      <c r="C78" s="2"/>
      <c r="D78" s="64"/>
      <c r="E78" s="2"/>
      <c r="F78" s="64"/>
      <c r="H78" s="220"/>
      <c r="J78" s="220"/>
      <c r="L78" s="220"/>
      <c r="N78" s="2"/>
      <c r="O78" s="2"/>
      <c r="P78" s="2"/>
      <c r="Q78" s="2"/>
      <c r="R78" s="2"/>
      <c r="S78" s="2"/>
      <c r="T78" s="2"/>
      <c r="U78" s="2"/>
      <c r="V78" s="2"/>
    </row>
    <row r="79" spans="2:22" s="7" customFormat="1" x14ac:dyDescent="0.25">
      <c r="B79" s="2"/>
      <c r="C79" s="2"/>
      <c r="D79" s="64"/>
      <c r="E79" s="2"/>
      <c r="F79" s="64"/>
      <c r="H79" s="220"/>
      <c r="J79" s="220"/>
      <c r="L79" s="220"/>
      <c r="N79" s="2"/>
      <c r="O79" s="2"/>
      <c r="P79" s="2"/>
      <c r="Q79" s="2"/>
      <c r="R79" s="2"/>
      <c r="S79" s="2"/>
      <c r="T79" s="2"/>
      <c r="U79" s="2"/>
      <c r="V79" s="2"/>
    </row>
    <row r="80" spans="2:22" s="7" customFormat="1" x14ac:dyDescent="0.25">
      <c r="B80" s="2"/>
      <c r="C80" s="2"/>
      <c r="D80" s="64"/>
      <c r="E80" s="2"/>
      <c r="F80" s="64"/>
      <c r="H80" s="220"/>
      <c r="J80" s="220"/>
      <c r="L80" s="220"/>
      <c r="N80" s="2"/>
      <c r="O80" s="2"/>
      <c r="P80" s="2"/>
      <c r="Q80" s="2"/>
      <c r="R80" s="2"/>
      <c r="S80" s="2"/>
      <c r="T80" s="2"/>
      <c r="U80" s="2"/>
      <c r="V80" s="2"/>
    </row>
    <row r="81" spans="2:22" s="7" customFormat="1" x14ac:dyDescent="0.25">
      <c r="B81" s="2"/>
      <c r="C81" s="2"/>
      <c r="D81" s="64"/>
      <c r="E81" s="2"/>
      <c r="F81" s="64"/>
      <c r="H81" s="220"/>
      <c r="J81" s="220"/>
      <c r="L81" s="220"/>
      <c r="N81" s="2"/>
      <c r="O81" s="2"/>
      <c r="P81" s="2"/>
      <c r="Q81" s="2"/>
      <c r="R81" s="2"/>
      <c r="S81" s="2"/>
      <c r="T81" s="2"/>
      <c r="U81" s="2"/>
      <c r="V81" s="2"/>
    </row>
    <row r="82" spans="2:22" x14ac:dyDescent="0.25">
      <c r="D82" s="64"/>
      <c r="F82" s="64"/>
      <c r="H82" s="220"/>
      <c r="J82" s="220"/>
      <c r="L82" s="220"/>
    </row>
    <row r="83" spans="2:22" x14ac:dyDescent="0.25">
      <c r="D83" s="64"/>
      <c r="F83" s="64"/>
      <c r="H83" s="220"/>
      <c r="J83" s="220"/>
      <c r="L83" s="220"/>
    </row>
    <row r="84" spans="2:22" x14ac:dyDescent="0.25">
      <c r="D84" s="64"/>
      <c r="F84" s="64"/>
      <c r="H84" s="220"/>
      <c r="J84" s="220"/>
      <c r="L84" s="220"/>
    </row>
    <row r="85" spans="2:22" x14ac:dyDescent="0.25">
      <c r="D85" s="64"/>
      <c r="F85" s="64"/>
      <c r="H85" s="220"/>
      <c r="J85" s="220"/>
      <c r="L85" s="220"/>
    </row>
    <row r="86" spans="2:22" x14ac:dyDescent="0.25">
      <c r="D86" s="64"/>
      <c r="F86" s="64"/>
      <c r="H86" s="220"/>
      <c r="J86" s="220"/>
      <c r="L86" s="220"/>
    </row>
    <row r="87" spans="2:22" x14ac:dyDescent="0.25">
      <c r="D87" s="64"/>
      <c r="F87" s="64"/>
      <c r="H87" s="220"/>
      <c r="J87" s="220"/>
      <c r="L87" s="220"/>
    </row>
    <row r="88" spans="2:22" x14ac:dyDescent="0.25">
      <c r="D88" s="64"/>
      <c r="F88" s="64"/>
      <c r="H88" s="220"/>
      <c r="J88" s="220"/>
      <c r="L88" s="220"/>
    </row>
    <row r="89" spans="2:22" x14ac:dyDescent="0.25">
      <c r="D89" s="64"/>
      <c r="F89" s="64"/>
      <c r="H89" s="220"/>
      <c r="J89" s="220"/>
      <c r="L89" s="220"/>
    </row>
    <row r="90" spans="2:22" x14ac:dyDescent="0.25">
      <c r="D90" s="64"/>
      <c r="F90" s="64"/>
      <c r="H90" s="220"/>
      <c r="J90" s="220"/>
      <c r="L90" s="220"/>
    </row>
    <row r="91" spans="2:22" ht="47.25" customHeight="1" x14ac:dyDescent="0.25">
      <c r="B91" s="421"/>
      <c r="D91" s="64"/>
      <c r="F91" s="64"/>
      <c r="H91" s="220"/>
      <c r="J91" s="220"/>
      <c r="L91" s="220"/>
    </row>
    <row r="92" spans="2:22" x14ac:dyDescent="0.25">
      <c r="B92" s="389">
        <v>0.3</v>
      </c>
      <c r="D92" s="64"/>
      <c r="F92" s="64"/>
      <c r="H92" s="220"/>
      <c r="J92" s="220"/>
      <c r="L92" s="220"/>
    </row>
    <row r="93" spans="2:22" ht="20.25" customHeight="1" x14ac:dyDescent="0.25">
      <c r="B93" s="170" t="s">
        <v>41</v>
      </c>
      <c r="D93" s="64"/>
      <c r="F93" s="64"/>
      <c r="H93" s="220"/>
      <c r="J93" s="220"/>
      <c r="L93" s="220"/>
    </row>
    <row r="94" spans="2:22" x14ac:dyDescent="0.25">
      <c r="D94" s="64"/>
      <c r="F94" s="64"/>
      <c r="H94" s="220"/>
      <c r="J94" s="220"/>
      <c r="L94" s="220"/>
    </row>
    <row r="95" spans="2:22" x14ac:dyDescent="0.25">
      <c r="D95" s="64"/>
      <c r="F95" s="64"/>
      <c r="H95" s="220"/>
      <c r="J95" s="220"/>
      <c r="L95" s="220"/>
    </row>
    <row r="96" spans="2:22" x14ac:dyDescent="0.25">
      <c r="D96" s="64"/>
      <c r="F96" s="64"/>
      <c r="H96" s="220"/>
      <c r="J96" s="220"/>
      <c r="L96" s="220"/>
    </row>
    <row r="97" spans="4:12" x14ac:dyDescent="0.25">
      <c r="D97" s="64"/>
      <c r="F97" s="64"/>
      <c r="H97" s="220"/>
      <c r="J97" s="220"/>
      <c r="L97" s="220"/>
    </row>
    <row r="98" spans="4:12" x14ac:dyDescent="0.25">
      <c r="D98" s="64"/>
      <c r="F98" s="64"/>
      <c r="H98" s="220"/>
      <c r="J98" s="220"/>
      <c r="L98" s="220"/>
    </row>
    <row r="99" spans="4:12" x14ac:dyDescent="0.25">
      <c r="D99" s="64"/>
      <c r="F99" s="64"/>
      <c r="H99" s="220"/>
      <c r="J99" s="220"/>
      <c r="L99" s="220"/>
    </row>
    <row r="100" spans="4:12" x14ac:dyDescent="0.25">
      <c r="D100" s="64"/>
      <c r="F100" s="64"/>
      <c r="H100" s="220"/>
      <c r="J100" s="220"/>
      <c r="L100" s="220"/>
    </row>
    <row r="101" spans="4:12" x14ac:dyDescent="0.25">
      <c r="D101" s="64"/>
      <c r="F101" s="64"/>
      <c r="H101" s="220"/>
      <c r="J101" s="220"/>
      <c r="L101" s="220"/>
    </row>
    <row r="102" spans="4:12" x14ac:dyDescent="0.25">
      <c r="D102" s="64"/>
      <c r="F102" s="64"/>
      <c r="H102" s="220"/>
      <c r="J102" s="220"/>
      <c r="L102" s="220"/>
    </row>
    <row r="103" spans="4:12" x14ac:dyDescent="0.25">
      <c r="D103" s="64"/>
      <c r="F103" s="64"/>
      <c r="H103" s="220"/>
      <c r="J103" s="220"/>
      <c r="L103" s="220"/>
    </row>
    <row r="104" spans="4:12" x14ac:dyDescent="0.25">
      <c r="D104" s="64"/>
      <c r="F104" s="64"/>
      <c r="H104" s="220"/>
      <c r="J104" s="220"/>
      <c r="L104" s="220"/>
    </row>
    <row r="105" spans="4:12" x14ac:dyDescent="0.25">
      <c r="D105" s="64"/>
      <c r="F105" s="64"/>
      <c r="H105" s="220"/>
      <c r="J105" s="220"/>
      <c r="L105" s="220"/>
    </row>
    <row r="106" spans="4:12" x14ac:dyDescent="0.25">
      <c r="D106" s="64"/>
      <c r="F106" s="64"/>
      <c r="H106" s="220"/>
      <c r="J106" s="220"/>
      <c r="L106" s="220"/>
    </row>
    <row r="107" spans="4:12" x14ac:dyDescent="0.25">
      <c r="D107" s="64"/>
      <c r="F107" s="64"/>
      <c r="H107" s="220"/>
      <c r="J107" s="220"/>
      <c r="L107" s="220"/>
    </row>
    <row r="108" spans="4:12" x14ac:dyDescent="0.25">
      <c r="D108" s="64"/>
      <c r="F108" s="64"/>
      <c r="H108" s="220"/>
      <c r="J108" s="220"/>
      <c r="L108" s="220"/>
    </row>
    <row r="109" spans="4:12" x14ac:dyDescent="0.25">
      <c r="D109" s="64"/>
      <c r="F109" s="64"/>
      <c r="H109" s="220"/>
      <c r="J109" s="220"/>
      <c r="L109" s="220"/>
    </row>
    <row r="110" spans="4:12" x14ac:dyDescent="0.25">
      <c r="D110" s="64"/>
      <c r="F110" s="64"/>
      <c r="H110" s="220"/>
      <c r="J110" s="220"/>
      <c r="L110" s="220"/>
    </row>
    <row r="111" spans="4:12" x14ac:dyDescent="0.25">
      <c r="D111" s="64"/>
      <c r="F111" s="64"/>
      <c r="H111" s="220"/>
      <c r="J111" s="220"/>
      <c r="L111" s="220"/>
    </row>
    <row r="112" spans="4:12" x14ac:dyDescent="0.25">
      <c r="D112" s="64"/>
      <c r="F112" s="64"/>
      <c r="H112" s="220"/>
      <c r="J112" s="220"/>
      <c r="L112" s="220"/>
    </row>
    <row r="113" spans="4:12" x14ac:dyDescent="0.25">
      <c r="D113" s="64"/>
      <c r="F113" s="64"/>
      <c r="H113" s="220"/>
      <c r="J113" s="220"/>
      <c r="L113" s="220"/>
    </row>
    <row r="114" spans="4:12" x14ac:dyDescent="0.25">
      <c r="D114" s="64"/>
      <c r="F114" s="64"/>
      <c r="H114" s="220"/>
      <c r="J114" s="220"/>
      <c r="L114" s="220"/>
    </row>
    <row r="115" spans="4:12" x14ac:dyDescent="0.25">
      <c r="D115" s="64"/>
      <c r="F115" s="64"/>
      <c r="H115" s="220"/>
      <c r="J115" s="220"/>
      <c r="L115" s="220"/>
    </row>
    <row r="116" spans="4:12" x14ac:dyDescent="0.25">
      <c r="D116" s="64"/>
      <c r="F116" s="64"/>
      <c r="H116" s="220"/>
      <c r="J116" s="220"/>
      <c r="L116" s="220"/>
    </row>
  </sheetData>
  <sheetProtection formatCells="0" formatColumns="0" formatRows="0" selectLockedCells="1"/>
  <mergeCells count="1">
    <mergeCell ref="A1:C2"/>
  </mergeCells>
  <dataValidations count="1">
    <dataValidation type="list" allowBlank="1" showInputMessage="1" sqref="B43">
      <formula1>$B$91:$B$93</formula1>
    </dataValidation>
  </dataValidations>
  <hyperlinks>
    <hyperlink ref="A36" r:id="rId1" display="Grad student fees"/>
  </hyperlinks>
  <pageMargins left="0.35" right="0.25" top="0.75" bottom="0.75" header="0.3" footer="0.3"/>
  <pageSetup scale="50" orientation="landscape" useFirstPageNumber="1" horizontalDpi="300" verticalDpi="300" r:id="rId2"/>
  <headerFooter alignWithMargins="0">
    <oddHeader xml:space="preserve">&amp;C&amp;12UI MTDC Template
Last Updated 6/16/09
</oddHead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2:G30"/>
  <sheetViews>
    <sheetView workbookViewId="0">
      <selection activeCell="F22" sqref="F22"/>
    </sheetView>
  </sheetViews>
  <sheetFormatPr defaultRowHeight="12.75" x14ac:dyDescent="0.2"/>
  <cols>
    <col min="1" max="1" width="43.85546875" bestFit="1" customWidth="1"/>
    <col min="2" max="2" width="38.85546875" bestFit="1" customWidth="1"/>
  </cols>
  <sheetData>
    <row r="2" spans="1:7" x14ac:dyDescent="0.2">
      <c r="A2" s="449" t="s">
        <v>235</v>
      </c>
      <c r="B2" s="451" t="str">
        <f>IF('Total Project Cost'!M43&lt;'UI MTDC'!M38,"Total Project Cost","MTDC")</f>
        <v>MTDC</v>
      </c>
      <c r="C2" s="413"/>
    </row>
    <row r="3" spans="1:7" x14ac:dyDescent="0.2">
      <c r="A3" s="450"/>
      <c r="B3" s="452"/>
      <c r="C3" s="413"/>
    </row>
    <row r="4" spans="1:7" x14ac:dyDescent="0.2">
      <c r="A4" s="429"/>
      <c r="B4" s="431"/>
      <c r="C4" s="412"/>
      <c r="D4" s="412"/>
      <c r="E4" s="412"/>
      <c r="G4" s="412"/>
    </row>
    <row r="5" spans="1:7" x14ac:dyDescent="0.2">
      <c r="A5" s="430"/>
      <c r="B5" s="432"/>
      <c r="D5" s="413"/>
      <c r="G5" s="413"/>
    </row>
    <row r="6" spans="1:7" x14ac:dyDescent="0.2">
      <c r="A6" s="453" t="s">
        <v>248</v>
      </c>
      <c r="B6" s="432"/>
      <c r="D6" s="413"/>
      <c r="G6" s="413"/>
    </row>
    <row r="7" spans="1:7" x14ac:dyDescent="0.2">
      <c r="A7" s="454"/>
      <c r="B7" s="433"/>
      <c r="C7" s="412"/>
      <c r="D7" s="412"/>
      <c r="E7" s="412"/>
      <c r="G7" s="412"/>
    </row>
    <row r="8" spans="1:7" x14ac:dyDescent="0.2">
      <c r="A8" s="415">
        <f>'UI MTDC'!A4</f>
        <v>0</v>
      </c>
      <c r="B8" s="416">
        <f>AVERAGE('Data Sheet'!F5,'Data Sheet'!I5,'Data Sheet'!L5,'Data Sheet'!O5,'Data Sheet'!R5)</f>
        <v>0</v>
      </c>
    </row>
    <row r="9" spans="1:7" x14ac:dyDescent="0.2">
      <c r="A9" s="417">
        <f>'Data Sheet'!B12</f>
        <v>0</v>
      </c>
      <c r="B9" s="418">
        <f>AVERAGE('Data Sheet'!F14,'Data Sheet'!I14,'Data Sheet'!L14,'Data Sheet'!O14,'Data Sheet'!R14)</f>
        <v>0</v>
      </c>
    </row>
    <row r="10" spans="1:7" x14ac:dyDescent="0.2">
      <c r="A10" s="417">
        <f>'Data Sheet'!B20</f>
        <v>0</v>
      </c>
      <c r="B10" s="418">
        <f>AVERAGE('Data Sheet'!F22,'Data Sheet'!I22, 'Data Sheet'!L22,'Data Sheet'!O22,'Data Sheet'!R22)</f>
        <v>0</v>
      </c>
    </row>
    <row r="11" spans="1:7" x14ac:dyDescent="0.2">
      <c r="A11" s="417">
        <f>'Data Sheet'!B28</f>
        <v>0</v>
      </c>
      <c r="B11" s="418">
        <f>AVERAGE('Data Sheet'!F30,'Data Sheet'!I30,'Data Sheet'!L30,'Data Sheet'!O30,'Data Sheet'!R30)</f>
        <v>0</v>
      </c>
    </row>
    <row r="12" spans="1:7" x14ac:dyDescent="0.2">
      <c r="A12" s="417">
        <f>'Data Sheet'!B36</f>
        <v>0</v>
      </c>
      <c r="B12" s="418">
        <f>AVERAGE('Data Sheet'!F38,'Data Sheet'!I38,'Data Sheet'!L38,'Data Sheet'!O38,'Data Sheet'!R38)</f>
        <v>0</v>
      </c>
    </row>
    <row r="13" spans="1:7" x14ac:dyDescent="0.2">
      <c r="A13" s="417">
        <f>'Data Sheet'!B44</f>
        <v>0</v>
      </c>
      <c r="B13" s="418">
        <f>AVERAGE('Data Sheet'!F46,'Data Sheet'!I46,'Data Sheet'!L46,'Data Sheet'!O46,'Data Sheet'!R46)</f>
        <v>0</v>
      </c>
    </row>
    <row r="14" spans="1:7" x14ac:dyDescent="0.2">
      <c r="A14" s="417">
        <f>'Data Sheet'!B52</f>
        <v>0</v>
      </c>
      <c r="B14" s="418">
        <f>AVERAGE('Data Sheet'!F54,'Data Sheet'!I54,'Data Sheet'!L54,'Data Sheet'!O54,'Data Sheet'!R54)</f>
        <v>0</v>
      </c>
    </row>
    <row r="15" spans="1:7" ht="13.5" thickBot="1" x14ac:dyDescent="0.25">
      <c r="A15" s="435"/>
      <c r="B15" s="434"/>
    </row>
    <row r="16" spans="1:7" ht="15" thickBot="1" x14ac:dyDescent="0.25">
      <c r="A16" s="401" t="s">
        <v>236</v>
      </c>
      <c r="B16" s="419">
        <f>IF(B2="MTDC",'UI MTDC'!M36+SUM('UI MTDC'!M40:M50),'Total Project Cost'!M42)</f>
        <v>0</v>
      </c>
    </row>
    <row r="17" spans="1:2" ht="15" thickBot="1" x14ac:dyDescent="0.25">
      <c r="A17" s="402" t="s">
        <v>237</v>
      </c>
      <c r="B17" s="428">
        <f>IF(B2="MTDC",'UI MTDC'!B38,'Total Project Cost'!B43)</f>
        <v>0.45300000000000001</v>
      </c>
    </row>
    <row r="18" spans="1:2" ht="13.5" thickBot="1" x14ac:dyDescent="0.25">
      <c r="A18" s="403" t="s">
        <v>238</v>
      </c>
      <c r="B18" s="404"/>
    </row>
    <row r="19" spans="1:2" ht="15.75" thickBot="1" x14ac:dyDescent="0.25">
      <c r="A19" s="405" t="s">
        <v>239</v>
      </c>
      <c r="B19" s="414" t="str">
        <f>IF(B2="Total Project Cost",B2,"MTDC")</f>
        <v>MTDC</v>
      </c>
    </row>
    <row r="20" spans="1:2" ht="13.5" thickBot="1" x14ac:dyDescent="0.25">
      <c r="A20" s="406" t="s">
        <v>240</v>
      </c>
      <c r="B20" s="407" t="s">
        <v>241</v>
      </c>
    </row>
    <row r="21" spans="1:2" ht="14.25" x14ac:dyDescent="0.2">
      <c r="A21" s="436" t="s">
        <v>242</v>
      </c>
      <c r="B21" s="408">
        <f>IF(B19="MTDC",'UI MTDC'!M40,"-")</f>
        <v>0</v>
      </c>
    </row>
    <row r="22" spans="1:2" ht="14.25" x14ac:dyDescent="0.2">
      <c r="A22" s="437" t="s">
        <v>243</v>
      </c>
      <c r="B22" s="408">
        <f>IF(B19="MTDC",'UI MTDC'!M41,"-")</f>
        <v>0</v>
      </c>
    </row>
    <row r="23" spans="1:2" ht="14.25" x14ac:dyDescent="0.2">
      <c r="A23" s="437" t="s">
        <v>244</v>
      </c>
      <c r="B23" s="408">
        <f>IF(B19="MTDC",'UI MTDC'!M42,"-")</f>
        <v>0</v>
      </c>
    </row>
    <row r="24" spans="1:2" ht="14.25" x14ac:dyDescent="0.2">
      <c r="A24" s="437" t="s">
        <v>245</v>
      </c>
      <c r="B24" s="408">
        <f>IF(B19="MTDC",'UI MTDC'!M43,"-")</f>
        <v>0</v>
      </c>
    </row>
    <row r="25" spans="1:2" ht="14.25" x14ac:dyDescent="0.2">
      <c r="A25" s="437" t="s">
        <v>35</v>
      </c>
      <c r="B25" s="408">
        <f>IF(B19="MTDC",'UI MTDC'!M44,"-")</f>
        <v>0</v>
      </c>
    </row>
    <row r="26" spans="1:2" ht="14.25" x14ac:dyDescent="0.2">
      <c r="A26" s="437" t="s">
        <v>36</v>
      </c>
      <c r="B26" s="408">
        <f>IF(B19="MTDC",'UI MTDC'!M45,"-")</f>
        <v>0</v>
      </c>
    </row>
    <row r="27" spans="1:2" ht="14.25" x14ac:dyDescent="0.2">
      <c r="A27" s="437" t="s">
        <v>37</v>
      </c>
      <c r="B27" s="408">
        <f>IF(B19="MTDC",'UI MTDC'!M47,"-")</f>
        <v>0</v>
      </c>
    </row>
    <row r="28" spans="1:2" ht="15" thickBot="1" x14ac:dyDescent="0.25">
      <c r="A28" s="438" t="s">
        <v>246</v>
      </c>
      <c r="B28" s="409">
        <f>IF(B19="MTDC",SUM('UI MTDC'!M48:M50),"-")</f>
        <v>0</v>
      </c>
    </row>
    <row r="29" spans="1:2" ht="15" thickBot="1" x14ac:dyDescent="0.25">
      <c r="A29" s="410" t="s">
        <v>247</v>
      </c>
      <c r="B29" s="411">
        <f>IF(B2="MTDC",'UI MTDC'!M38,'Total Project Cost'!M43)</f>
        <v>0</v>
      </c>
    </row>
    <row r="30" spans="1:2" ht="15.75" thickBot="1" x14ac:dyDescent="0.3">
      <c r="A30" s="439" t="s">
        <v>254</v>
      </c>
      <c r="B30" s="440">
        <f>B16+B29</f>
        <v>0</v>
      </c>
    </row>
  </sheetData>
  <sheetProtection selectLockedCells="1"/>
  <mergeCells count="3">
    <mergeCell ref="A2:A3"/>
    <mergeCell ref="B2:B3"/>
    <mergeCell ref="A6:A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sheetPr>
  <dimension ref="A1:AS45"/>
  <sheetViews>
    <sheetView zoomScale="98" zoomScaleNormal="98" workbookViewId="0">
      <pane xSplit="1" topLeftCell="B1" activePane="topRight" state="frozen"/>
      <selection pane="topRight" activeCell="L32" sqref="L32"/>
    </sheetView>
  </sheetViews>
  <sheetFormatPr defaultRowHeight="12" x14ac:dyDescent="0.2"/>
  <cols>
    <col min="1" max="1" width="15.7109375" style="77" customWidth="1"/>
    <col min="2" max="2" width="7.7109375" style="77" bestFit="1" customWidth="1"/>
    <col min="3" max="3" width="7.7109375" style="77" customWidth="1"/>
    <col min="4" max="4" width="2.140625" style="77" customWidth="1"/>
    <col min="5" max="5" width="7.7109375" style="77" bestFit="1" customWidth="1"/>
    <col min="6" max="6" width="7.7109375" style="77" customWidth="1"/>
    <col min="7" max="7" width="2.140625" style="77" customWidth="1"/>
    <col min="8" max="9" width="7.7109375" style="77" customWidth="1"/>
    <col min="10" max="10" width="3.7109375" style="77" customWidth="1"/>
    <col min="11" max="12" width="7.7109375" style="77" customWidth="1"/>
    <col min="13" max="13" width="2.7109375" style="77" customWidth="1"/>
    <col min="14" max="15" width="7.7109375" style="77" customWidth="1"/>
    <col min="16" max="16" width="2.7109375" style="77" customWidth="1"/>
    <col min="17" max="18" width="7.7109375" style="77" customWidth="1"/>
    <col min="19" max="19" width="3.7109375" style="77" customWidth="1"/>
    <col min="20" max="21" width="7.7109375" style="77" customWidth="1"/>
    <col min="22" max="22" width="2.7109375" style="77" customWidth="1"/>
    <col min="23" max="24" width="7.7109375" style="77" customWidth="1"/>
    <col min="25" max="25" width="2.7109375" style="77" customWidth="1"/>
    <col min="26" max="27" width="7.7109375" style="77" customWidth="1"/>
    <col min="28" max="28" width="3.7109375" style="77" customWidth="1"/>
    <col min="29" max="30" width="7.7109375" style="77" customWidth="1"/>
    <col min="31" max="31" width="2.7109375" style="77" customWidth="1"/>
    <col min="32" max="33" width="7.7109375" style="77" customWidth="1"/>
    <col min="34" max="34" width="2.7109375" style="77" customWidth="1"/>
    <col min="35" max="36" width="7.7109375" style="77" customWidth="1"/>
    <col min="37" max="37" width="3.7109375" style="77" customWidth="1"/>
    <col min="38" max="39" width="7.7109375" style="77" customWidth="1"/>
    <col min="40" max="40" width="2.7109375" style="77" customWidth="1"/>
    <col min="41" max="42" width="7.7109375" style="77" customWidth="1"/>
    <col min="43" max="43" width="2.7109375" style="77" customWidth="1"/>
    <col min="44" max="45" width="7.7109375" style="77" customWidth="1"/>
    <col min="46" max="16384" width="9.140625" style="77"/>
  </cols>
  <sheetData>
    <row r="1" spans="1:45" x14ac:dyDescent="0.2">
      <c r="A1" s="85"/>
      <c r="B1" s="481" t="s">
        <v>168</v>
      </c>
      <c r="C1" s="482"/>
      <c r="D1" s="378"/>
      <c r="E1" s="482" t="s">
        <v>168</v>
      </c>
      <c r="F1" s="482"/>
      <c r="G1" s="378"/>
      <c r="H1" s="482" t="s">
        <v>168</v>
      </c>
      <c r="I1" s="484"/>
      <c r="J1" s="86"/>
      <c r="K1" s="473" t="s">
        <v>169</v>
      </c>
      <c r="L1" s="474"/>
      <c r="M1" s="115"/>
      <c r="N1" s="474" t="s">
        <v>169</v>
      </c>
      <c r="O1" s="474"/>
      <c r="P1" s="116"/>
      <c r="Q1" s="474" t="s">
        <v>169</v>
      </c>
      <c r="R1" s="477"/>
      <c r="S1" s="87"/>
      <c r="T1" s="467" t="s">
        <v>170</v>
      </c>
      <c r="U1" s="468"/>
      <c r="V1" s="120"/>
      <c r="W1" s="468" t="s">
        <v>170</v>
      </c>
      <c r="X1" s="468"/>
      <c r="Y1" s="121"/>
      <c r="Z1" s="468" t="s">
        <v>170</v>
      </c>
      <c r="AA1" s="469"/>
      <c r="AB1" s="87"/>
      <c r="AC1" s="461" t="s">
        <v>172</v>
      </c>
      <c r="AD1" s="462"/>
      <c r="AE1" s="125"/>
      <c r="AF1" s="462" t="s">
        <v>172</v>
      </c>
      <c r="AG1" s="462"/>
      <c r="AH1" s="126"/>
      <c r="AI1" s="462" t="s">
        <v>172</v>
      </c>
      <c r="AJ1" s="463"/>
      <c r="AK1" s="87"/>
      <c r="AL1" s="455" t="s">
        <v>173</v>
      </c>
      <c r="AM1" s="456"/>
      <c r="AN1" s="130"/>
      <c r="AO1" s="456" t="s">
        <v>173</v>
      </c>
      <c r="AP1" s="456"/>
      <c r="AQ1" s="131"/>
      <c r="AR1" s="456" t="s">
        <v>173</v>
      </c>
      <c r="AS1" s="457"/>
    </row>
    <row r="2" spans="1:45" ht="12.75" x14ac:dyDescent="0.2">
      <c r="A2" s="377" t="s">
        <v>174</v>
      </c>
      <c r="B2" s="479" t="s">
        <v>167</v>
      </c>
      <c r="C2" s="480"/>
      <c r="D2" s="102"/>
      <c r="E2" s="480" t="s">
        <v>163</v>
      </c>
      <c r="F2" s="480"/>
      <c r="G2" s="102"/>
      <c r="H2" s="480" t="s">
        <v>164</v>
      </c>
      <c r="I2" s="483"/>
      <c r="J2" s="86"/>
      <c r="K2" s="475" t="s">
        <v>159</v>
      </c>
      <c r="L2" s="476"/>
      <c r="M2" s="117"/>
      <c r="N2" s="476" t="s">
        <v>163</v>
      </c>
      <c r="O2" s="476"/>
      <c r="P2" s="117"/>
      <c r="Q2" s="476" t="s">
        <v>164</v>
      </c>
      <c r="R2" s="478"/>
      <c r="S2" s="87"/>
      <c r="T2" s="470" t="s">
        <v>159</v>
      </c>
      <c r="U2" s="471"/>
      <c r="V2" s="122"/>
      <c r="W2" s="471" t="s">
        <v>163</v>
      </c>
      <c r="X2" s="471"/>
      <c r="Y2" s="122"/>
      <c r="Z2" s="471" t="s">
        <v>164</v>
      </c>
      <c r="AA2" s="472"/>
      <c r="AB2" s="87"/>
      <c r="AC2" s="464" t="s">
        <v>159</v>
      </c>
      <c r="AD2" s="465"/>
      <c r="AE2" s="127"/>
      <c r="AF2" s="465" t="s">
        <v>163</v>
      </c>
      <c r="AG2" s="465"/>
      <c r="AH2" s="127"/>
      <c r="AI2" s="465" t="s">
        <v>164</v>
      </c>
      <c r="AJ2" s="466"/>
      <c r="AK2" s="87"/>
      <c r="AL2" s="458" t="s">
        <v>159</v>
      </c>
      <c r="AM2" s="459"/>
      <c r="AN2" s="132"/>
      <c r="AO2" s="459" t="s">
        <v>163</v>
      </c>
      <c r="AP2" s="459"/>
      <c r="AQ2" s="132"/>
      <c r="AR2" s="459" t="s">
        <v>164</v>
      </c>
      <c r="AS2" s="460"/>
    </row>
    <row r="3" spans="1:45" s="78" customFormat="1" ht="12.75" customHeight="1" x14ac:dyDescent="0.2">
      <c r="A3" s="88"/>
      <c r="B3" s="135" t="s">
        <v>166</v>
      </c>
      <c r="C3" s="136" t="s">
        <v>171</v>
      </c>
      <c r="D3" s="136"/>
      <c r="E3" s="103" t="s">
        <v>165</v>
      </c>
      <c r="F3" s="136" t="s">
        <v>171</v>
      </c>
      <c r="G3" s="136"/>
      <c r="H3" s="136" t="s">
        <v>165</v>
      </c>
      <c r="I3" s="137" t="s">
        <v>171</v>
      </c>
      <c r="J3" s="89"/>
      <c r="K3" s="118" t="s">
        <v>166</v>
      </c>
      <c r="L3" s="104" t="s">
        <v>171</v>
      </c>
      <c r="M3" s="104"/>
      <c r="N3" s="105" t="s">
        <v>165</v>
      </c>
      <c r="O3" s="104" t="s">
        <v>171</v>
      </c>
      <c r="P3" s="104"/>
      <c r="Q3" s="104" t="s">
        <v>165</v>
      </c>
      <c r="R3" s="119" t="s">
        <v>171</v>
      </c>
      <c r="S3" s="90"/>
      <c r="T3" s="123" t="s">
        <v>166</v>
      </c>
      <c r="U3" s="106" t="s">
        <v>171</v>
      </c>
      <c r="V3" s="106"/>
      <c r="W3" s="107" t="s">
        <v>165</v>
      </c>
      <c r="X3" s="106" t="s">
        <v>171</v>
      </c>
      <c r="Y3" s="106"/>
      <c r="Z3" s="106" t="s">
        <v>165</v>
      </c>
      <c r="AA3" s="124" t="s">
        <v>171</v>
      </c>
      <c r="AB3" s="90"/>
      <c r="AC3" s="128" t="s">
        <v>166</v>
      </c>
      <c r="AD3" s="100" t="s">
        <v>171</v>
      </c>
      <c r="AE3" s="100"/>
      <c r="AF3" s="101" t="s">
        <v>165</v>
      </c>
      <c r="AG3" s="100" t="s">
        <v>171</v>
      </c>
      <c r="AH3" s="100"/>
      <c r="AI3" s="100" t="s">
        <v>165</v>
      </c>
      <c r="AJ3" s="129" t="s">
        <v>171</v>
      </c>
      <c r="AK3" s="90"/>
      <c r="AL3" s="133" t="s">
        <v>166</v>
      </c>
      <c r="AM3" s="98" t="s">
        <v>171</v>
      </c>
      <c r="AN3" s="98"/>
      <c r="AO3" s="99" t="s">
        <v>165</v>
      </c>
      <c r="AP3" s="98" t="s">
        <v>171</v>
      </c>
      <c r="AQ3" s="98"/>
      <c r="AR3" s="98" t="s">
        <v>165</v>
      </c>
      <c r="AS3" s="134" t="s">
        <v>171</v>
      </c>
    </row>
    <row r="4" spans="1:45" ht="12.75" x14ac:dyDescent="0.2">
      <c r="A4" s="377">
        <f>'Data Sheet'!B88</f>
        <v>0</v>
      </c>
      <c r="B4" s="108" t="str">
        <f>IF('Data Sheet'!E3="Academic (9 month)",'Data Sheet'!F4,"0")</f>
        <v>0</v>
      </c>
      <c r="C4" s="92">
        <f>B4*3</f>
        <v>0</v>
      </c>
      <c r="D4" s="93"/>
      <c r="E4" s="91" t="str">
        <f>IF('Data Sheet'!$E$3="Academic (9 month)",'Data Sheet'!F3,"0")</f>
        <v>0</v>
      </c>
      <c r="F4" s="92">
        <f>E4*9</f>
        <v>0</v>
      </c>
      <c r="G4" s="93"/>
      <c r="H4" s="91" t="str">
        <f>IF('Data Sheet'!$E$3="Fiscal (12 month)",'Data Sheet'!F3,"0")</f>
        <v>0</v>
      </c>
      <c r="I4" s="109">
        <f>H4*12</f>
        <v>0</v>
      </c>
      <c r="J4" s="94"/>
      <c r="K4" s="108" t="str">
        <f>IF('Data Sheet'!$E$3="Academic (9 month)",'Data Sheet'!I4,"0")</f>
        <v>0</v>
      </c>
      <c r="L4" s="92">
        <f>K4*3</f>
        <v>0</v>
      </c>
      <c r="M4" s="93"/>
      <c r="N4" s="91" t="str">
        <f>IF('Data Sheet'!$E$3="Academic (9 month)",'Data Sheet'!I3,"0")</f>
        <v>0</v>
      </c>
      <c r="O4" s="92">
        <f>N4*9</f>
        <v>0</v>
      </c>
      <c r="P4" s="95"/>
      <c r="Q4" s="91" t="str">
        <f>IF('Data Sheet'!$E$3="Fiscal (12 month)",'Data Sheet'!F3,"0")</f>
        <v>0</v>
      </c>
      <c r="R4" s="109">
        <f>Q4*12</f>
        <v>0</v>
      </c>
      <c r="S4" s="96"/>
      <c r="T4" s="108" t="str">
        <f>IF('Data Sheet'!$E$3="Academic (9 month)",'Data Sheet'!L4,"0")</f>
        <v>0</v>
      </c>
      <c r="U4" s="92">
        <f>T4*3</f>
        <v>0</v>
      </c>
      <c r="V4" s="93"/>
      <c r="W4" s="91" t="str">
        <f>IF('Data Sheet'!$E$3="Academic (9 month)",'Data Sheet'!L3,"0")</f>
        <v>0</v>
      </c>
      <c r="X4" s="92">
        <f>W4*9</f>
        <v>0</v>
      </c>
      <c r="Y4" s="95"/>
      <c r="Z4" s="91">
        <f>IF('Data Sheet'!$E$3="Academic (9 month)","0",'Data Sheet'!L3)</f>
        <v>0</v>
      </c>
      <c r="AA4" s="109">
        <f>Z4*12</f>
        <v>0</v>
      </c>
      <c r="AB4" s="96"/>
      <c r="AC4" s="108" t="str">
        <f>IF('Data Sheet'!$E$3="Academic (9 month)",'Data Sheet'!O4,"0")</f>
        <v>0</v>
      </c>
      <c r="AD4" s="92">
        <f>AC4*3</f>
        <v>0</v>
      </c>
      <c r="AE4" s="93"/>
      <c r="AF4" s="91" t="str">
        <f>IF('Data Sheet'!$E$3="Academic (9 month)",'Data Sheet'!O3,"0")</f>
        <v>0</v>
      </c>
      <c r="AG4" s="92">
        <f>AF4*9</f>
        <v>0</v>
      </c>
      <c r="AH4" s="95"/>
      <c r="AI4" s="91">
        <f>IF('Data Sheet'!$E$3="Academic (9 month)","0",'Data Sheet'!O3)</f>
        <v>0</v>
      </c>
      <c r="AJ4" s="109">
        <f>AI4*12</f>
        <v>0</v>
      </c>
      <c r="AK4" s="96"/>
      <c r="AL4" s="108" t="str">
        <f>IF('Data Sheet'!$E$3="Academic (9 month)",'Data Sheet'!R4,"0")</f>
        <v>0</v>
      </c>
      <c r="AM4" s="92">
        <f>AL4*3</f>
        <v>0</v>
      </c>
      <c r="AN4" s="93"/>
      <c r="AO4" s="91" t="str">
        <f>IF('Data Sheet'!$E$3="Academic (9 month)",'Data Sheet'!R3,"0")</f>
        <v>0</v>
      </c>
      <c r="AP4" s="92">
        <f>AO4*9</f>
        <v>0</v>
      </c>
      <c r="AQ4" s="95"/>
      <c r="AR4" s="91">
        <f>IF('Data Sheet'!$E$3="Academic (9 month)","0",'Data Sheet'!R3)</f>
        <v>0</v>
      </c>
      <c r="AS4" s="109">
        <f>AR4*12</f>
        <v>0</v>
      </c>
    </row>
    <row r="5" spans="1:45" ht="12.75" x14ac:dyDescent="0.2">
      <c r="A5" s="377">
        <f>'Data Sheet'!B12</f>
        <v>0</v>
      </c>
      <c r="B5" s="108" t="str">
        <f>IF('Data Sheet'!E12="Academic (9 month)",'Data Sheet'!F13,"0")</f>
        <v>0</v>
      </c>
      <c r="C5" s="92">
        <f>B5*3</f>
        <v>0</v>
      </c>
      <c r="D5" s="94"/>
      <c r="E5" s="91" t="str">
        <f>IF('Data Sheet'!$E$12="Academic (9 month)",'Data Sheet'!F12,"0")</f>
        <v>0</v>
      </c>
      <c r="F5" s="92">
        <f>E5*9</f>
        <v>0</v>
      </c>
      <c r="G5" s="94"/>
      <c r="H5" s="91" t="str">
        <f>IF('Data Sheet'!$E$12="Fiscal (12 month)",'Data Sheet'!F12,"0")</f>
        <v>0</v>
      </c>
      <c r="I5" s="109">
        <f t="shared" ref="I5:I10" si="0">H5*12</f>
        <v>0</v>
      </c>
      <c r="J5" s="96"/>
      <c r="K5" s="108" t="str">
        <f>IF('Data Sheet'!$E$12="Academic (9 month)",'Data Sheet'!I13,"0")</f>
        <v>0</v>
      </c>
      <c r="L5" s="92">
        <f>K5*3</f>
        <v>0</v>
      </c>
      <c r="M5" s="94"/>
      <c r="N5" s="91" t="str">
        <f>IF('Data Sheet'!$E$12="Academic (9 month)",'Data Sheet'!I12,"0")</f>
        <v>0</v>
      </c>
      <c r="O5" s="92">
        <f>N5*9</f>
        <v>0</v>
      </c>
      <c r="P5" s="94"/>
      <c r="Q5" s="91" t="str">
        <f>IF('Data Sheet'!$E$12="Fiscal (12 month)",'Data Sheet'!I3,"0")</f>
        <v>0</v>
      </c>
      <c r="R5" s="109">
        <f t="shared" ref="R5:R10" si="1">Q5*12</f>
        <v>0</v>
      </c>
      <c r="S5" s="96"/>
      <c r="T5" s="108" t="str">
        <f>IF('Data Sheet'!$E$12="Academic (9 month)",'Data Sheet'!L13,"0")</f>
        <v>0</v>
      </c>
      <c r="U5" s="92">
        <f t="shared" ref="U5:U9" si="2">T5*3</f>
        <v>0</v>
      </c>
      <c r="V5" s="94"/>
      <c r="W5" s="91" t="str">
        <f>IF('Data Sheet'!$E$12="Academic (9 month)",'Data Sheet'!L12,"0")</f>
        <v>0</v>
      </c>
      <c r="X5" s="92">
        <f>W5*9</f>
        <v>0</v>
      </c>
      <c r="Y5" s="94"/>
      <c r="Z5" s="91">
        <f>IF('Data Sheet'!$E$12="Academic (9 month)","0",'Data Sheet'!L12)</f>
        <v>0</v>
      </c>
      <c r="AA5" s="109">
        <f t="shared" ref="AA5:AA10" si="3">Z5*12</f>
        <v>0</v>
      </c>
      <c r="AB5" s="96"/>
      <c r="AC5" s="108" t="str">
        <f>IF('Data Sheet'!$E$12="Academic (9 month)",'Data Sheet'!O13,"0")</f>
        <v>0</v>
      </c>
      <c r="AD5" s="92">
        <f t="shared" ref="AD5:AD9" si="4">AC5*3</f>
        <v>0</v>
      </c>
      <c r="AE5" s="94"/>
      <c r="AF5" s="91" t="str">
        <f>IF('Data Sheet'!$E$12="Academic (9 month)",'Data Sheet'!O12,"0")</f>
        <v>0</v>
      </c>
      <c r="AG5" s="92">
        <f>AF5*9</f>
        <v>0</v>
      </c>
      <c r="AH5" s="94"/>
      <c r="AI5" s="91">
        <f>IF('Data Sheet'!$E$12="Academic (9 month)","0",'Data Sheet'!O12)</f>
        <v>0</v>
      </c>
      <c r="AJ5" s="109">
        <f t="shared" ref="AJ5:AJ10" si="5">AI5*12</f>
        <v>0</v>
      </c>
      <c r="AK5" s="96"/>
      <c r="AL5" s="108" t="str">
        <f>IF('Data Sheet'!$E$12="Academic (9 month)",'Data Sheet'!R13,"0")</f>
        <v>0</v>
      </c>
      <c r="AM5" s="92">
        <f t="shared" ref="AM5:AM9" si="6">AL5*3</f>
        <v>0</v>
      </c>
      <c r="AN5" s="94"/>
      <c r="AO5" s="91" t="str">
        <f>IF('Data Sheet'!$E$12="Academic (9 month)",'Data Sheet'!R12,"0")</f>
        <v>0</v>
      </c>
      <c r="AP5" s="92">
        <f>AO5*9</f>
        <v>0</v>
      </c>
      <c r="AQ5" s="94"/>
      <c r="AR5" s="91">
        <f>IF('Data Sheet'!$E$12="Academic (9 month)","0",'Data Sheet'!R12)</f>
        <v>0</v>
      </c>
      <c r="AS5" s="109">
        <f t="shared" ref="AS5:AS10" si="7">AR5*12</f>
        <v>0</v>
      </c>
    </row>
    <row r="6" spans="1:45" ht="12.75" x14ac:dyDescent="0.2">
      <c r="A6" s="377">
        <f>'Data Sheet'!B20</f>
        <v>0</v>
      </c>
      <c r="B6" s="108" t="str">
        <f>IF('Data Sheet'!E20="Academic (9 month)",'Data Sheet'!F21,"0")</f>
        <v>0</v>
      </c>
      <c r="C6" s="92">
        <f t="shared" ref="C6:C10" si="8">B6*3</f>
        <v>0</v>
      </c>
      <c r="D6" s="93"/>
      <c r="E6" s="91" t="str">
        <f>IF('Data Sheet'!$E$20="Academic (9 month)",'Data Sheet'!F20,"0")</f>
        <v>0</v>
      </c>
      <c r="F6" s="92">
        <f t="shared" ref="F6:F10" si="9">E6*9</f>
        <v>0</v>
      </c>
      <c r="G6" s="93"/>
      <c r="H6" s="91" t="str">
        <f>IF('Data Sheet'!E20="Fiscal (12 month)",'Data Sheet'!F20,"0")</f>
        <v>0</v>
      </c>
      <c r="I6" s="109">
        <f t="shared" si="0"/>
        <v>0</v>
      </c>
      <c r="J6" s="96"/>
      <c r="K6" s="108" t="str">
        <f>IF('Data Sheet'!E20="Academic (9 month)",'Data Sheet'!I21,"0")</f>
        <v>0</v>
      </c>
      <c r="L6" s="92">
        <f t="shared" ref="L6:L10" si="10">K6*3</f>
        <v>0</v>
      </c>
      <c r="M6" s="93"/>
      <c r="N6" s="91" t="str">
        <f>IF('Data Sheet'!$E$20="Academic (9 month)",'Data Sheet'!$I$20,"0")</f>
        <v>0</v>
      </c>
      <c r="O6" s="92">
        <f t="shared" ref="O6:O10" si="11">N6*9</f>
        <v>0</v>
      </c>
      <c r="P6" s="93"/>
      <c r="Q6" s="91">
        <f>IF('Data Sheet'!$E$20="Academic (9 month)","0",'Data Sheet'!$I$20)</f>
        <v>0</v>
      </c>
      <c r="R6" s="109">
        <f t="shared" si="1"/>
        <v>0</v>
      </c>
      <c r="S6" s="96"/>
      <c r="T6" s="108" t="str">
        <f>IF('Data Sheet'!$E$20="Academic (9 month)",'Data Sheet'!L21,"0")</f>
        <v>0</v>
      </c>
      <c r="U6" s="92">
        <f t="shared" si="2"/>
        <v>0</v>
      </c>
      <c r="V6" s="93"/>
      <c r="W6" s="91" t="str">
        <f>IF('Data Sheet'!$E$20="Academic (9 month)",'Data Sheet'!$L$20,"0")</f>
        <v>0</v>
      </c>
      <c r="X6" s="92">
        <f t="shared" ref="X6:X10" si="12">W6*9</f>
        <v>0</v>
      </c>
      <c r="Y6" s="93"/>
      <c r="Z6" s="91">
        <f>IF('Data Sheet'!$E$20="Academic (9 month)","0",'Data Sheet'!$L$20)</f>
        <v>0</v>
      </c>
      <c r="AA6" s="109">
        <f t="shared" si="3"/>
        <v>0</v>
      </c>
      <c r="AB6" s="96"/>
      <c r="AC6" s="108" t="str">
        <f>IF('Data Sheet'!$E$20="Academic (9 month)",'Data Sheet'!O21,"0")</f>
        <v>0</v>
      </c>
      <c r="AD6" s="92">
        <f t="shared" si="4"/>
        <v>0</v>
      </c>
      <c r="AE6" s="93"/>
      <c r="AF6" s="91" t="str">
        <f>IF('Data Sheet'!$E$20="Academic (9 month)",'Data Sheet'!$O$20,"0")</f>
        <v>0</v>
      </c>
      <c r="AG6" s="92">
        <f t="shared" ref="AG6:AG10" si="13">AF6*9</f>
        <v>0</v>
      </c>
      <c r="AH6" s="93"/>
      <c r="AI6" s="91">
        <f>IF('Data Sheet'!$E$20="Academic (9 month)","0",'Data Sheet'!$O$20)</f>
        <v>0</v>
      </c>
      <c r="AJ6" s="109">
        <f t="shared" si="5"/>
        <v>0</v>
      </c>
      <c r="AK6" s="96"/>
      <c r="AL6" s="108" t="str">
        <f>IF('Data Sheet'!$E$20="Academic (9 month)",'Data Sheet'!R21,"0")</f>
        <v>0</v>
      </c>
      <c r="AM6" s="92">
        <f t="shared" si="6"/>
        <v>0</v>
      </c>
      <c r="AN6" s="93"/>
      <c r="AO6" s="91" t="str">
        <f>IF('Data Sheet'!$E$20="Academic (9 month)",'Data Sheet'!$R$20,"0")</f>
        <v>0</v>
      </c>
      <c r="AP6" s="92">
        <f t="shared" ref="AP6:AP10" si="14">AO6*9</f>
        <v>0</v>
      </c>
      <c r="AQ6" s="93"/>
      <c r="AR6" s="91">
        <f>IF('Data Sheet'!$E$20="Academic (9 month)","0",'Data Sheet'!$R$20)</f>
        <v>0</v>
      </c>
      <c r="AS6" s="109">
        <f t="shared" si="7"/>
        <v>0</v>
      </c>
    </row>
    <row r="7" spans="1:45" ht="12.75" x14ac:dyDescent="0.2">
      <c r="A7" s="377">
        <f>'Data Sheet'!B28</f>
        <v>0</v>
      </c>
      <c r="B7" s="108" t="str">
        <f>IF('Data Sheet'!$E$28="Academic (9 month)",'Data Sheet'!F29,"0")</f>
        <v>0</v>
      </c>
      <c r="C7" s="92">
        <f t="shared" si="8"/>
        <v>0</v>
      </c>
      <c r="D7" s="94"/>
      <c r="E7" s="91" t="str">
        <f>IF('Data Sheet'!$E$28="Academic (9 month)",'Data Sheet'!F28,"0")</f>
        <v>0</v>
      </c>
      <c r="F7" s="92">
        <f t="shared" si="9"/>
        <v>0</v>
      </c>
      <c r="G7" s="94"/>
      <c r="H7" s="91" t="str">
        <f>IF('Data Sheet'!E28="Fiscal (12 month)",'Data Sheet'!F28,"0")</f>
        <v>0</v>
      </c>
      <c r="I7" s="109">
        <f t="shared" si="0"/>
        <v>0</v>
      </c>
      <c r="J7" s="96"/>
      <c r="K7" s="108" t="str">
        <f>IF('Data Sheet'!$E$28="Academic (9 month)",'Data Sheet'!I29,"0")</f>
        <v>0</v>
      </c>
      <c r="L7" s="92">
        <f t="shared" si="10"/>
        <v>0</v>
      </c>
      <c r="M7" s="94"/>
      <c r="N7" s="91" t="str">
        <f>IF('Data Sheet'!$E$28="Academic (9 month)",'Data Sheet'!$I$28,"0")</f>
        <v>0</v>
      </c>
      <c r="O7" s="92">
        <f t="shared" si="11"/>
        <v>0</v>
      </c>
      <c r="P7" s="94"/>
      <c r="Q7" s="91">
        <f>IF('Data Sheet'!$E$28="Academic (9 month)","0",'Data Sheet'!$I$28)</f>
        <v>0</v>
      </c>
      <c r="R7" s="109">
        <f t="shared" si="1"/>
        <v>0</v>
      </c>
      <c r="S7" s="97"/>
      <c r="T7" s="108" t="str">
        <f>IF('Data Sheet'!$E$28="Academic (9 month)",'Data Sheet'!L29,"0")</f>
        <v>0</v>
      </c>
      <c r="U7" s="92">
        <f t="shared" si="2"/>
        <v>0</v>
      </c>
      <c r="V7" s="94"/>
      <c r="W7" s="91" t="str">
        <f>IF('Data Sheet'!$E$28="Academic (9 month)",'Data Sheet'!$L$28,"0")</f>
        <v>0</v>
      </c>
      <c r="X7" s="92">
        <f t="shared" si="12"/>
        <v>0</v>
      </c>
      <c r="Y7" s="94"/>
      <c r="Z7" s="91">
        <f>IF('Data Sheet'!$E$28="Academic (9 month)","0",'Data Sheet'!$L$28)</f>
        <v>0</v>
      </c>
      <c r="AA7" s="109">
        <f t="shared" si="3"/>
        <v>0</v>
      </c>
      <c r="AB7" s="96"/>
      <c r="AC7" s="108" t="str">
        <f>IF('Data Sheet'!$E$28="Academic (9 month)",'Data Sheet'!O37,"0")</f>
        <v>0</v>
      </c>
      <c r="AD7" s="92">
        <f t="shared" si="4"/>
        <v>0</v>
      </c>
      <c r="AE7" s="94"/>
      <c r="AF7" s="91" t="str">
        <f>IF('Data Sheet'!$E$28="Academic (9 month)",'Data Sheet'!$O$28,"0")</f>
        <v>0</v>
      </c>
      <c r="AG7" s="92">
        <f t="shared" si="13"/>
        <v>0</v>
      </c>
      <c r="AH7" s="94"/>
      <c r="AI7" s="91">
        <f>IF('Data Sheet'!$E$28="Academic (9 month)","0",'Data Sheet'!$O$28)</f>
        <v>0</v>
      </c>
      <c r="AJ7" s="109">
        <f t="shared" si="5"/>
        <v>0</v>
      </c>
      <c r="AK7" s="96"/>
      <c r="AL7" s="108" t="str">
        <f>IF('Data Sheet'!$E$28="Academic (9 month)",'Data Sheet'!R29,"0")</f>
        <v>0</v>
      </c>
      <c r="AM7" s="92">
        <f t="shared" si="6"/>
        <v>0</v>
      </c>
      <c r="AN7" s="94"/>
      <c r="AO7" s="91" t="str">
        <f>IF('Data Sheet'!$E$28="Academic (9 month)",'Data Sheet'!$R$28,"0")</f>
        <v>0</v>
      </c>
      <c r="AP7" s="92">
        <f t="shared" si="14"/>
        <v>0</v>
      </c>
      <c r="AQ7" s="94"/>
      <c r="AR7" s="91">
        <f>IF('Data Sheet'!$E$28="Academic (9 month)","0",'Data Sheet'!$R$28)</f>
        <v>0</v>
      </c>
      <c r="AS7" s="109">
        <f t="shared" si="7"/>
        <v>0</v>
      </c>
    </row>
    <row r="8" spans="1:45" ht="12.75" x14ac:dyDescent="0.2">
      <c r="A8" s="377">
        <f>'Data Sheet'!B36</f>
        <v>0</v>
      </c>
      <c r="B8" s="108" t="str">
        <f>IF('Data Sheet'!E36="Academic (9 month)",'Data Sheet'!F37,"0")</f>
        <v>0</v>
      </c>
      <c r="C8" s="92">
        <f t="shared" si="8"/>
        <v>0</v>
      </c>
      <c r="D8" s="94"/>
      <c r="E8" s="91" t="str">
        <f>IF('Data Sheet'!$E$36="Academic (9 month)",'Data Sheet'!F36,"0")</f>
        <v>0</v>
      </c>
      <c r="F8" s="92">
        <f t="shared" si="9"/>
        <v>0</v>
      </c>
      <c r="G8" s="94"/>
      <c r="H8" s="91" t="str">
        <f>IF('Data Sheet'!E36="Fiscal (12 month)",'Data Sheet'!F36,"0")</f>
        <v>0</v>
      </c>
      <c r="I8" s="109">
        <f t="shared" si="0"/>
        <v>0</v>
      </c>
      <c r="J8" s="96"/>
      <c r="K8" s="108" t="str">
        <f>IF('Data Sheet'!$E$36="Academic (9 month)",'Data Sheet'!I37,"0")</f>
        <v>0</v>
      </c>
      <c r="L8" s="92">
        <f t="shared" si="10"/>
        <v>0</v>
      </c>
      <c r="M8" s="94"/>
      <c r="N8" s="91" t="str">
        <f>IF('Data Sheet'!$E$36="Academic (9 month)",'Data Sheet'!$I$36,"0")</f>
        <v>0</v>
      </c>
      <c r="O8" s="92">
        <f t="shared" si="11"/>
        <v>0</v>
      </c>
      <c r="P8" s="94"/>
      <c r="Q8" s="91">
        <f>IF('Data Sheet'!$E$36="Academic (9 month)","0",'Data Sheet'!$I$36)</f>
        <v>0</v>
      </c>
      <c r="R8" s="109">
        <f t="shared" si="1"/>
        <v>0</v>
      </c>
      <c r="S8" s="97"/>
      <c r="T8" s="108" t="str">
        <f>IF('Data Sheet'!$E$36="Academic (9 month)",'Data Sheet'!L37,"0")</f>
        <v>0</v>
      </c>
      <c r="U8" s="92">
        <f t="shared" si="2"/>
        <v>0</v>
      </c>
      <c r="V8" s="94"/>
      <c r="W8" s="91" t="str">
        <f>IF('Data Sheet'!$E$36="Academic (9 month)",'Data Sheet'!$L$36,"0")</f>
        <v>0</v>
      </c>
      <c r="X8" s="92">
        <f t="shared" si="12"/>
        <v>0</v>
      </c>
      <c r="Y8" s="94"/>
      <c r="Z8" s="91">
        <f>IF('Data Sheet'!$E$36="Academic (9 month)","0",'Data Sheet'!$L$36)</f>
        <v>0</v>
      </c>
      <c r="AA8" s="109">
        <f t="shared" si="3"/>
        <v>0</v>
      </c>
      <c r="AB8" s="96"/>
      <c r="AC8" s="108" t="str">
        <f>IF('Data Sheet'!$E$36="Academic (9 month)",'Data Sheet'!O37,"0")</f>
        <v>0</v>
      </c>
      <c r="AD8" s="92">
        <f t="shared" si="4"/>
        <v>0</v>
      </c>
      <c r="AE8" s="94"/>
      <c r="AF8" s="91" t="str">
        <f>IF('Data Sheet'!$E$36="Academic (9 month)",'Data Sheet'!$O$36,"0")</f>
        <v>0</v>
      </c>
      <c r="AG8" s="92">
        <f t="shared" si="13"/>
        <v>0</v>
      </c>
      <c r="AH8" s="94"/>
      <c r="AI8" s="91">
        <f>IF('Data Sheet'!$E$36="Academic (9 month)","0",'Data Sheet'!$O$36)</f>
        <v>0</v>
      </c>
      <c r="AJ8" s="109">
        <f t="shared" si="5"/>
        <v>0</v>
      </c>
      <c r="AK8" s="96"/>
      <c r="AL8" s="108" t="str">
        <f>IF('Data Sheet'!$E$36="Academic (9 month)",'Data Sheet'!R45,"0")</f>
        <v>0</v>
      </c>
      <c r="AM8" s="92">
        <f t="shared" si="6"/>
        <v>0</v>
      </c>
      <c r="AN8" s="94"/>
      <c r="AO8" s="91" t="str">
        <f>IF('Data Sheet'!$E$36="Academic (9 month)",'Data Sheet'!$R$36,"0")</f>
        <v>0</v>
      </c>
      <c r="AP8" s="92">
        <f t="shared" si="14"/>
        <v>0</v>
      </c>
      <c r="AQ8" s="94"/>
      <c r="AR8" s="91">
        <f>IF('Data Sheet'!$E$36="Academic (9 month)","0",'Data Sheet'!$R$36)</f>
        <v>0</v>
      </c>
      <c r="AS8" s="109">
        <f t="shared" si="7"/>
        <v>0</v>
      </c>
    </row>
    <row r="9" spans="1:45" ht="12.75" x14ac:dyDescent="0.2">
      <c r="A9" s="377">
        <f>'Data Sheet'!B44</f>
        <v>0</v>
      </c>
      <c r="B9" s="108" t="str">
        <f>IF('Data Sheet'!E44="Academic (9 month)",'Data Sheet'!F45,"0")</f>
        <v>0</v>
      </c>
      <c r="C9" s="92">
        <f t="shared" si="8"/>
        <v>0</v>
      </c>
      <c r="D9" s="94"/>
      <c r="E9" s="91" t="str">
        <f>IF('Data Sheet'!$E$44="Academic (9 month)",'Data Sheet'!F44,"0")</f>
        <v>0</v>
      </c>
      <c r="F9" s="92">
        <f t="shared" si="9"/>
        <v>0</v>
      </c>
      <c r="G9" s="94"/>
      <c r="H9" s="91" t="str">
        <f>IF('Data Sheet'!E44="Fiscal (12 month)",'Data Sheet'!F44,"0")</f>
        <v>0</v>
      </c>
      <c r="I9" s="109">
        <f t="shared" si="0"/>
        <v>0</v>
      </c>
      <c r="J9" s="96"/>
      <c r="K9" s="108" t="str">
        <f>IF('Data Sheet'!$E$44="Academic (9 month)",'Data Sheet'!I45,"0")</f>
        <v>0</v>
      </c>
      <c r="L9" s="92">
        <f t="shared" si="10"/>
        <v>0</v>
      </c>
      <c r="M9" s="94"/>
      <c r="N9" s="91" t="str">
        <f>IF('Data Sheet'!$E$44="Academic (9 month)",'Data Sheet'!$I$44,"0")</f>
        <v>0</v>
      </c>
      <c r="O9" s="92">
        <f t="shared" si="11"/>
        <v>0</v>
      </c>
      <c r="P9" s="94"/>
      <c r="Q9" s="91">
        <f>IF('Data Sheet'!$E$44="Academic (9 month)","0",'Data Sheet'!$I$44)</f>
        <v>0</v>
      </c>
      <c r="R9" s="109">
        <f t="shared" si="1"/>
        <v>0</v>
      </c>
      <c r="S9" s="97"/>
      <c r="T9" s="108" t="str">
        <f>IF('Data Sheet'!$E$44="Academic (9 month)",'Data Sheet'!L45,"0")</f>
        <v>0</v>
      </c>
      <c r="U9" s="92">
        <f t="shared" si="2"/>
        <v>0</v>
      </c>
      <c r="V9" s="94"/>
      <c r="W9" s="91" t="str">
        <f>IF('Data Sheet'!$E$44="Academic (9 month)",'Data Sheet'!$L$44,"0")</f>
        <v>0</v>
      </c>
      <c r="X9" s="92">
        <f t="shared" si="12"/>
        <v>0</v>
      </c>
      <c r="Y9" s="94"/>
      <c r="Z9" s="91">
        <f>IF('Data Sheet'!$E$44="Academic (9 month)","0",'Data Sheet'!$L$44)</f>
        <v>0</v>
      </c>
      <c r="AA9" s="109">
        <f t="shared" si="3"/>
        <v>0</v>
      </c>
      <c r="AB9" s="96"/>
      <c r="AC9" s="108" t="str">
        <f>IF('Data Sheet'!$E$44="Academic (9 month)",'Data Sheet'!O45,"0")</f>
        <v>0</v>
      </c>
      <c r="AD9" s="92">
        <f t="shared" si="4"/>
        <v>0</v>
      </c>
      <c r="AE9" s="94"/>
      <c r="AF9" s="91" t="str">
        <f>IF('Data Sheet'!$E$44="Academic (9 month)",'Data Sheet'!$O$44,"0")</f>
        <v>0</v>
      </c>
      <c r="AG9" s="92">
        <f t="shared" si="13"/>
        <v>0</v>
      </c>
      <c r="AH9" s="94"/>
      <c r="AI9" s="91">
        <f>IF('Data Sheet'!$E$44="Academic (9 month)","0",'Data Sheet'!$O$44)</f>
        <v>0</v>
      </c>
      <c r="AJ9" s="109">
        <f t="shared" si="5"/>
        <v>0</v>
      </c>
      <c r="AK9" s="96"/>
      <c r="AL9" s="108" t="str">
        <f>IF('Data Sheet'!$E$44="Academic (9 month)",'Data Sheet'!R45,"0")</f>
        <v>0</v>
      </c>
      <c r="AM9" s="92">
        <f t="shared" si="6"/>
        <v>0</v>
      </c>
      <c r="AN9" s="94"/>
      <c r="AO9" s="91" t="str">
        <f>IF('Data Sheet'!$E$44="Academic (9 month)",'Data Sheet'!$R$44,"0")</f>
        <v>0</v>
      </c>
      <c r="AP9" s="92">
        <f t="shared" si="14"/>
        <v>0</v>
      </c>
      <c r="AQ9" s="94"/>
      <c r="AR9" s="91">
        <f>IF('Data Sheet'!$E$44="Academic (9 month)","0",'Data Sheet'!$R$44)</f>
        <v>0</v>
      </c>
      <c r="AS9" s="109">
        <f t="shared" si="7"/>
        <v>0</v>
      </c>
    </row>
    <row r="10" spans="1:45" ht="12.75" x14ac:dyDescent="0.2">
      <c r="A10" s="377">
        <f>'Data Sheet'!B52</f>
        <v>0</v>
      </c>
      <c r="B10" s="110" t="str">
        <f>IF('Data Sheet'!$E$52="Academic (9 month)",'Data Sheet'!F53,"0")</f>
        <v>0</v>
      </c>
      <c r="C10" s="111">
        <f t="shared" si="8"/>
        <v>0</v>
      </c>
      <c r="D10" s="112"/>
      <c r="E10" s="113" t="str">
        <f>IF('Data Sheet'!$E$52="Academic (9 month)",'Data Sheet'!$F$52,"0")</f>
        <v>0</v>
      </c>
      <c r="F10" s="111">
        <f t="shared" si="9"/>
        <v>0</v>
      </c>
      <c r="G10" s="112"/>
      <c r="H10" s="113" t="str">
        <f>IF('Data Sheet'!E52="Fiscal (12 month)",'Data Sheet'!F52,"0")</f>
        <v>0</v>
      </c>
      <c r="I10" s="114">
        <f t="shared" si="0"/>
        <v>0</v>
      </c>
      <c r="J10" s="96"/>
      <c r="K10" s="110" t="str">
        <f>IF('Data Sheet'!$E$52="Academic (9 month)",'Data Sheet'!I53,"0")</f>
        <v>0</v>
      </c>
      <c r="L10" s="111">
        <f t="shared" si="10"/>
        <v>0</v>
      </c>
      <c r="M10" s="112"/>
      <c r="N10" s="113" t="str">
        <f>IF('Data Sheet'!$E$52="Academic (9 month)",'Data Sheet'!$I$52,"0")</f>
        <v>0</v>
      </c>
      <c r="O10" s="111">
        <f t="shared" si="11"/>
        <v>0</v>
      </c>
      <c r="P10" s="112"/>
      <c r="Q10" s="113">
        <f>IF('Data Sheet'!$E$52="Academic (9 month)","0",'Data Sheet'!$I$52)</f>
        <v>0</v>
      </c>
      <c r="R10" s="114">
        <f t="shared" si="1"/>
        <v>0</v>
      </c>
      <c r="S10" s="97"/>
      <c r="T10" s="110" t="str">
        <f>IF('Data Sheet'!$E$52="Academic (9 month)",'Data Sheet'!L53,"0")</f>
        <v>0</v>
      </c>
      <c r="U10" s="111">
        <f>T10*3</f>
        <v>0</v>
      </c>
      <c r="V10" s="112"/>
      <c r="W10" s="113" t="str">
        <f>IF('Data Sheet'!$E$52="Academic (9 month)",'Data Sheet'!$L$52,"0")</f>
        <v>0</v>
      </c>
      <c r="X10" s="111">
        <f t="shared" si="12"/>
        <v>0</v>
      </c>
      <c r="Y10" s="112"/>
      <c r="Z10" s="113">
        <f>IF('Data Sheet'!$E$52="Academic (9 month)","0",'Data Sheet'!$L$52)</f>
        <v>0</v>
      </c>
      <c r="AA10" s="114">
        <f t="shared" si="3"/>
        <v>0</v>
      </c>
      <c r="AB10" s="96"/>
      <c r="AC10" s="110" t="str">
        <f>IF('Data Sheet'!$E$52="Academic (9 month)",'Data Sheet'!O53,"0")</f>
        <v>0</v>
      </c>
      <c r="AD10" s="111">
        <f>AC10*3</f>
        <v>0</v>
      </c>
      <c r="AE10" s="112"/>
      <c r="AF10" s="113" t="str">
        <f>IF('Data Sheet'!$E$52="Academic (9 month)",'Data Sheet'!$O$52,"0")</f>
        <v>0</v>
      </c>
      <c r="AG10" s="111">
        <f t="shared" si="13"/>
        <v>0</v>
      </c>
      <c r="AH10" s="112"/>
      <c r="AI10" s="113">
        <f>IF('Data Sheet'!$E$52="Academic (9 month)","0",'Data Sheet'!$O$52)</f>
        <v>0</v>
      </c>
      <c r="AJ10" s="114">
        <f t="shared" si="5"/>
        <v>0</v>
      </c>
      <c r="AK10" s="96"/>
      <c r="AL10" s="110" t="str">
        <f>IF('Data Sheet'!$E$52="Academic (9 month)",'Data Sheet'!R53,"0")</f>
        <v>0</v>
      </c>
      <c r="AM10" s="111">
        <f>AL10*3</f>
        <v>0</v>
      </c>
      <c r="AN10" s="112"/>
      <c r="AO10" s="113" t="str">
        <f>IF('Data Sheet'!$E$52="Academic (9 month)",'Data Sheet'!$R$52,"0")</f>
        <v>0</v>
      </c>
      <c r="AP10" s="111">
        <f t="shared" si="14"/>
        <v>0</v>
      </c>
      <c r="AQ10" s="112"/>
      <c r="AR10" s="113">
        <f>IF('Data Sheet'!$E$52="Academic (9 month)","0",'Data Sheet'!$R$52)</f>
        <v>0</v>
      </c>
      <c r="AS10" s="114">
        <f t="shared" si="7"/>
        <v>0</v>
      </c>
    </row>
    <row r="11" spans="1:45" x14ac:dyDescent="0.2">
      <c r="A11" s="85"/>
      <c r="B11" s="379"/>
      <c r="C11" s="379"/>
      <c r="D11" s="379"/>
      <c r="E11" s="379"/>
      <c r="F11" s="379"/>
      <c r="G11" s="379"/>
      <c r="H11" s="379"/>
      <c r="I11" s="379"/>
      <c r="J11" s="379"/>
      <c r="K11" s="379"/>
      <c r="L11" s="379"/>
      <c r="M11" s="379"/>
      <c r="N11" s="379"/>
      <c r="O11" s="379"/>
      <c r="P11" s="379"/>
      <c r="Q11" s="379"/>
      <c r="R11" s="379"/>
      <c r="S11" s="380"/>
      <c r="T11" s="381"/>
      <c r="U11" s="379"/>
      <c r="V11" s="379"/>
      <c r="W11" s="379"/>
      <c r="X11" s="379"/>
      <c r="Y11" s="379"/>
      <c r="Z11" s="381"/>
      <c r="AA11" s="379"/>
      <c r="AB11" s="379"/>
      <c r="AC11" s="379"/>
      <c r="AD11" s="379"/>
      <c r="AE11" s="379"/>
      <c r="AF11" s="379"/>
      <c r="AG11" s="379"/>
      <c r="AH11" s="379"/>
      <c r="AI11" s="379"/>
      <c r="AJ11" s="379"/>
      <c r="AK11" s="379"/>
      <c r="AL11" s="379"/>
      <c r="AM11" s="379"/>
      <c r="AN11" s="379"/>
      <c r="AO11" s="379"/>
      <c r="AP11" s="379"/>
      <c r="AQ11" s="379"/>
      <c r="AR11" s="379"/>
      <c r="AS11" s="379"/>
    </row>
    <row r="12" spans="1:45" s="342" customFormat="1" x14ac:dyDescent="0.2">
      <c r="S12" s="343"/>
      <c r="T12" s="344"/>
    </row>
    <row r="13" spans="1:45" x14ac:dyDescent="0.2">
      <c r="B13" s="342"/>
      <c r="C13" s="342"/>
      <c r="D13" s="342"/>
      <c r="E13" s="342"/>
      <c r="F13" s="342"/>
      <c r="G13" s="342"/>
      <c r="H13" s="342"/>
      <c r="I13" s="342"/>
      <c r="J13" s="342"/>
      <c r="K13" s="342"/>
      <c r="L13" s="342"/>
      <c r="M13" s="342"/>
      <c r="N13" s="342"/>
      <c r="O13" s="342"/>
      <c r="P13" s="342"/>
      <c r="Q13" s="342"/>
      <c r="R13" s="342"/>
      <c r="S13" s="343"/>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row>
    <row r="14" spans="1:45" x14ac:dyDescent="0.2">
      <c r="B14" s="342"/>
      <c r="C14" s="342"/>
      <c r="D14" s="342"/>
      <c r="E14" s="342"/>
      <c r="F14" s="342"/>
      <c r="G14" s="342"/>
      <c r="H14" s="342"/>
      <c r="I14" s="342"/>
      <c r="J14" s="342"/>
      <c r="K14" s="342"/>
      <c r="L14" s="342"/>
      <c r="M14" s="342"/>
      <c r="N14" s="342"/>
      <c r="O14" s="342"/>
      <c r="P14" s="342"/>
      <c r="Q14" s="342"/>
      <c r="R14" s="342"/>
      <c r="S14" s="343"/>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row>
    <row r="15" spans="1:45" ht="12.75" x14ac:dyDescent="0.2">
      <c r="B15" s="379"/>
      <c r="C15" s="342"/>
      <c r="D15" s="36"/>
      <c r="E15" s="36"/>
      <c r="F15" s="36"/>
      <c r="G15" s="382"/>
      <c r="H15" s="36"/>
      <c r="I15" s="36"/>
      <c r="J15" s="36"/>
      <c r="K15" s="342"/>
      <c r="L15" s="343"/>
      <c r="M15" s="342"/>
      <c r="N15" s="342"/>
      <c r="O15" s="383"/>
      <c r="P15" s="384"/>
      <c r="Q15" s="384"/>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row>
    <row r="16" spans="1:45" ht="12.75" x14ac:dyDescent="0.2">
      <c r="B16" s="342"/>
      <c r="C16" s="342"/>
      <c r="D16" s="36"/>
      <c r="E16" s="36"/>
      <c r="F16" s="36"/>
      <c r="G16" s="36"/>
      <c r="H16" s="36"/>
      <c r="I16" s="36"/>
      <c r="J16" s="36"/>
      <c r="K16" s="342"/>
      <c r="L16" s="343"/>
      <c r="M16" s="343"/>
      <c r="N16" s="342"/>
      <c r="O16" s="383"/>
      <c r="P16" s="384"/>
      <c r="Q16" s="384"/>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row>
    <row r="17" spans="2:45" ht="12.75" x14ac:dyDescent="0.2">
      <c r="B17" s="342"/>
      <c r="C17" s="342"/>
      <c r="D17" s="36"/>
      <c r="E17" s="36"/>
      <c r="F17" s="36"/>
      <c r="G17" s="36"/>
      <c r="H17" s="36"/>
      <c r="I17" s="36"/>
      <c r="J17" s="36"/>
      <c r="K17" s="342"/>
      <c r="L17" s="343"/>
      <c r="M17" s="343"/>
      <c r="N17" s="342"/>
      <c r="O17" s="383"/>
      <c r="P17" s="384"/>
      <c r="Q17" s="384"/>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row>
    <row r="18" spans="2:45" x14ac:dyDescent="0.2">
      <c r="B18" s="342"/>
      <c r="C18" s="342"/>
      <c r="D18" s="342"/>
      <c r="E18" s="342"/>
      <c r="F18" s="342"/>
      <c r="G18" s="342"/>
      <c r="H18" s="342"/>
      <c r="I18" s="342"/>
      <c r="J18" s="342"/>
      <c r="K18" s="342"/>
      <c r="L18" s="343"/>
      <c r="M18" s="343"/>
      <c r="N18" s="342"/>
      <c r="O18" s="342"/>
      <c r="P18" s="343"/>
      <c r="Q18" s="343"/>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row>
    <row r="19" spans="2:45" x14ac:dyDescent="0.2">
      <c r="B19" s="342"/>
      <c r="C19" s="342"/>
      <c r="D19" s="342"/>
      <c r="E19" s="342"/>
      <c r="F19" s="342"/>
      <c r="G19" s="342"/>
      <c r="H19" s="342"/>
      <c r="I19" s="342"/>
      <c r="J19" s="342"/>
      <c r="K19" s="342"/>
      <c r="L19" s="343"/>
      <c r="M19" s="343"/>
      <c r="N19" s="342"/>
      <c r="O19" s="342"/>
      <c r="P19" s="343"/>
      <c r="Q19" s="343"/>
      <c r="R19" s="342"/>
      <c r="S19" s="342"/>
      <c r="T19" s="342"/>
      <c r="U19" s="342"/>
      <c r="V19" s="342"/>
      <c r="W19" s="385"/>
      <c r="X19" s="386"/>
      <c r="Y19" s="386"/>
      <c r="Z19" s="342"/>
      <c r="AA19" s="342"/>
      <c r="AB19" s="342"/>
      <c r="AC19" s="342"/>
      <c r="AD19" s="342"/>
      <c r="AE19" s="342"/>
      <c r="AF19" s="385"/>
      <c r="AG19" s="386"/>
      <c r="AH19" s="386"/>
      <c r="AI19" s="342"/>
      <c r="AJ19" s="342"/>
      <c r="AK19" s="342"/>
      <c r="AL19" s="342"/>
      <c r="AM19" s="342"/>
      <c r="AN19" s="342"/>
      <c r="AO19" s="385"/>
      <c r="AP19" s="386"/>
      <c r="AQ19" s="386"/>
      <c r="AR19" s="342"/>
      <c r="AS19" s="342"/>
    </row>
    <row r="20" spans="2:45" ht="12.75" x14ac:dyDescent="0.2">
      <c r="B20" s="342"/>
      <c r="C20" s="342"/>
      <c r="D20" s="36"/>
      <c r="E20" s="36"/>
      <c r="F20" s="36"/>
      <c r="G20" s="36"/>
      <c r="H20" s="36"/>
      <c r="I20" s="36"/>
      <c r="J20" s="36"/>
      <c r="K20" s="342"/>
      <c r="L20" s="343"/>
      <c r="M20" s="343"/>
      <c r="N20" s="342"/>
      <c r="O20" s="342"/>
      <c r="P20" s="343"/>
      <c r="Q20" s="343"/>
      <c r="R20" s="342"/>
      <c r="S20" s="342"/>
      <c r="T20" s="342"/>
      <c r="U20" s="342"/>
      <c r="V20" s="342"/>
      <c r="W20" s="383"/>
      <c r="X20" s="384"/>
      <c r="Y20" s="384"/>
      <c r="Z20" s="342"/>
      <c r="AA20" s="342"/>
      <c r="AB20" s="342"/>
      <c r="AC20" s="343"/>
      <c r="AD20" s="342"/>
      <c r="AE20" s="342"/>
      <c r="AF20" s="383"/>
      <c r="AG20" s="384"/>
      <c r="AH20" s="384"/>
      <c r="AI20" s="342"/>
      <c r="AJ20" s="342"/>
      <c r="AK20" s="342"/>
      <c r="AL20" s="343"/>
      <c r="AM20" s="342"/>
      <c r="AN20" s="342"/>
      <c r="AO20" s="383"/>
      <c r="AP20" s="384"/>
      <c r="AQ20" s="384"/>
      <c r="AR20" s="342"/>
      <c r="AS20" s="342"/>
    </row>
    <row r="21" spans="2:45" ht="12.75" x14ac:dyDescent="0.2">
      <c r="B21" s="342"/>
      <c r="C21" s="342"/>
      <c r="D21" s="36"/>
      <c r="E21" s="36"/>
      <c r="F21" s="36"/>
      <c r="G21" s="36"/>
      <c r="H21" s="36"/>
      <c r="I21" s="36"/>
      <c r="J21" s="36"/>
      <c r="K21" s="36"/>
      <c r="L21" s="36"/>
      <c r="M21" s="343"/>
      <c r="N21" s="342"/>
      <c r="O21" s="342"/>
      <c r="P21" s="343"/>
      <c r="Q21" s="343"/>
      <c r="R21" s="342"/>
      <c r="S21" s="342"/>
      <c r="T21" s="342"/>
      <c r="U21" s="342"/>
      <c r="V21" s="342"/>
      <c r="W21" s="383"/>
      <c r="X21" s="384"/>
      <c r="Y21" s="384"/>
      <c r="Z21" s="342"/>
      <c r="AA21" s="342"/>
      <c r="AB21" s="342"/>
      <c r="AC21" s="343"/>
      <c r="AD21" s="343"/>
      <c r="AE21" s="342"/>
      <c r="AF21" s="383"/>
      <c r="AG21" s="384"/>
      <c r="AH21" s="384"/>
      <c r="AI21" s="342"/>
      <c r="AJ21" s="342"/>
      <c r="AK21" s="342"/>
      <c r="AL21" s="343"/>
      <c r="AM21" s="343"/>
      <c r="AN21" s="342"/>
      <c r="AO21" s="383"/>
      <c r="AP21" s="384"/>
      <c r="AQ21" s="384"/>
      <c r="AR21" s="342"/>
      <c r="AS21" s="342"/>
    </row>
    <row r="22" spans="2:45" ht="12.75" x14ac:dyDescent="0.2">
      <c r="B22" s="342"/>
      <c r="C22" s="342"/>
      <c r="D22" s="36"/>
      <c r="E22" s="36"/>
      <c r="F22" s="36"/>
      <c r="G22" s="36"/>
      <c r="H22" s="36"/>
      <c r="I22" s="36"/>
      <c r="J22" s="36"/>
      <c r="K22" s="36"/>
      <c r="L22" s="36"/>
      <c r="M22" s="342"/>
      <c r="N22" s="342"/>
      <c r="O22" s="342"/>
      <c r="P22" s="343"/>
      <c r="Q22" s="343"/>
      <c r="R22" s="342"/>
      <c r="S22" s="342"/>
      <c r="T22" s="342"/>
      <c r="U22" s="342"/>
      <c r="V22" s="342"/>
      <c r="W22" s="383"/>
      <c r="X22" s="384"/>
      <c r="Y22" s="384"/>
      <c r="Z22" s="342"/>
      <c r="AA22" s="342"/>
      <c r="AB22" s="342"/>
      <c r="AC22" s="343"/>
      <c r="AD22" s="343"/>
      <c r="AE22" s="342"/>
      <c r="AF22" s="383"/>
      <c r="AG22" s="384"/>
      <c r="AH22" s="384"/>
      <c r="AI22" s="342"/>
      <c r="AJ22" s="342"/>
      <c r="AK22" s="342"/>
      <c r="AL22" s="343"/>
      <c r="AM22" s="343"/>
      <c r="AN22" s="342"/>
      <c r="AO22" s="383"/>
      <c r="AP22" s="384"/>
      <c r="AQ22" s="384"/>
      <c r="AR22" s="342"/>
      <c r="AS22" s="342"/>
    </row>
    <row r="23" spans="2:45" x14ac:dyDescent="0.2">
      <c r="B23" s="342"/>
      <c r="C23" s="342"/>
      <c r="D23" s="342"/>
      <c r="E23" s="342"/>
      <c r="F23" s="342"/>
      <c r="G23" s="342"/>
      <c r="H23" s="342"/>
      <c r="I23" s="342"/>
      <c r="J23" s="342"/>
      <c r="K23" s="342"/>
      <c r="L23" s="342"/>
      <c r="M23" s="342"/>
      <c r="N23" s="342"/>
      <c r="O23" s="342"/>
      <c r="P23" s="342"/>
      <c r="Q23" s="342"/>
      <c r="R23" s="342"/>
      <c r="S23" s="342"/>
      <c r="T23" s="342"/>
      <c r="U23" s="342"/>
      <c r="V23" s="342"/>
      <c r="W23" s="342"/>
      <c r="X23" s="343"/>
      <c r="Y23" s="343"/>
      <c r="Z23" s="342"/>
      <c r="AA23" s="342"/>
      <c r="AB23" s="342"/>
      <c r="AC23" s="343"/>
      <c r="AD23" s="343"/>
      <c r="AE23" s="342"/>
      <c r="AF23" s="342"/>
      <c r="AG23" s="343"/>
      <c r="AH23" s="343"/>
      <c r="AI23" s="342"/>
      <c r="AJ23" s="342"/>
      <c r="AK23" s="342"/>
      <c r="AL23" s="343"/>
      <c r="AM23" s="343"/>
      <c r="AN23" s="342"/>
      <c r="AO23" s="342"/>
      <c r="AP23" s="343"/>
      <c r="AQ23" s="343"/>
      <c r="AR23" s="342"/>
      <c r="AS23" s="342"/>
    </row>
    <row r="24" spans="2:45" x14ac:dyDescent="0.2">
      <c r="B24" s="342"/>
      <c r="C24" s="342"/>
      <c r="D24" s="342"/>
      <c r="E24" s="342"/>
      <c r="F24" s="342"/>
      <c r="G24" s="342"/>
      <c r="H24" s="342"/>
      <c r="I24" s="342"/>
      <c r="J24" s="342"/>
      <c r="K24" s="342"/>
      <c r="L24" s="342"/>
      <c r="M24" s="342"/>
      <c r="N24" s="342"/>
      <c r="O24" s="342"/>
      <c r="P24" s="342"/>
      <c r="Q24" s="342"/>
      <c r="R24" s="342"/>
      <c r="S24" s="342"/>
      <c r="T24" s="342"/>
      <c r="U24" s="342"/>
      <c r="V24" s="342"/>
      <c r="W24" s="342"/>
      <c r="X24" s="343"/>
      <c r="Y24" s="343"/>
      <c r="Z24" s="342"/>
      <c r="AA24" s="342"/>
      <c r="AB24" s="342"/>
      <c r="AC24" s="343"/>
      <c r="AD24" s="343"/>
      <c r="AE24" s="342"/>
      <c r="AF24" s="342"/>
      <c r="AG24" s="343"/>
      <c r="AH24" s="343"/>
      <c r="AI24" s="342"/>
      <c r="AJ24" s="342"/>
      <c r="AK24" s="342"/>
      <c r="AL24" s="343"/>
      <c r="AM24" s="343"/>
      <c r="AN24" s="342"/>
      <c r="AO24" s="342"/>
      <c r="AP24" s="343"/>
      <c r="AQ24" s="343"/>
      <c r="AR24" s="342"/>
      <c r="AS24" s="342"/>
    </row>
    <row r="25" spans="2:45" x14ac:dyDescent="0.2">
      <c r="B25" s="342"/>
      <c r="C25" s="342"/>
      <c r="D25" s="342"/>
      <c r="E25" s="342"/>
      <c r="F25" s="342"/>
      <c r="G25" s="342"/>
      <c r="H25" s="342"/>
      <c r="I25" s="342"/>
      <c r="J25" s="342"/>
      <c r="K25" s="342"/>
      <c r="L25" s="342"/>
      <c r="M25" s="342"/>
      <c r="N25" s="342"/>
      <c r="O25" s="342"/>
      <c r="P25" s="342"/>
      <c r="Q25" s="342"/>
      <c r="R25" s="342"/>
      <c r="S25" s="342"/>
      <c r="T25" s="342"/>
      <c r="U25" s="342"/>
      <c r="V25" s="342"/>
      <c r="W25" s="342"/>
      <c r="X25" s="343"/>
      <c r="Y25" s="343"/>
      <c r="Z25" s="342"/>
      <c r="AA25" s="342"/>
      <c r="AB25" s="342"/>
      <c r="AC25" s="343"/>
      <c r="AD25" s="343"/>
      <c r="AE25" s="342"/>
      <c r="AF25" s="342"/>
      <c r="AG25" s="343"/>
      <c r="AH25" s="343"/>
      <c r="AI25" s="342"/>
      <c r="AJ25" s="342"/>
      <c r="AK25" s="342"/>
      <c r="AL25" s="343"/>
      <c r="AM25" s="343"/>
      <c r="AN25" s="342"/>
      <c r="AO25" s="342"/>
      <c r="AP25" s="343"/>
      <c r="AQ25" s="343"/>
      <c r="AR25" s="342"/>
      <c r="AS25" s="342"/>
    </row>
    <row r="26" spans="2:45" ht="12.75" x14ac:dyDescent="0.2">
      <c r="B26" s="342"/>
      <c r="C26" s="342"/>
      <c r="D26" s="342"/>
      <c r="E26" s="342"/>
      <c r="F26" s="342"/>
      <c r="G26" s="342"/>
      <c r="H26" s="342"/>
      <c r="I26" s="342"/>
      <c r="J26" s="342"/>
      <c r="K26" s="342"/>
      <c r="L26" s="342"/>
      <c r="M26" s="342"/>
      <c r="N26" s="342"/>
      <c r="O26" s="342"/>
      <c r="P26" s="342"/>
      <c r="Q26" s="342"/>
      <c r="R26" s="342"/>
      <c r="S26" s="342"/>
      <c r="T26" s="342"/>
      <c r="U26" s="342"/>
      <c r="V26" s="342"/>
      <c r="W26" s="342"/>
      <c r="X26" s="343"/>
      <c r="Y26" s="343"/>
      <c r="Z26" s="342"/>
      <c r="AA26" s="342"/>
      <c r="AB26" s="342"/>
      <c r="AC26" s="36"/>
      <c r="AD26" s="343"/>
      <c r="AE26" s="342"/>
      <c r="AF26" s="342"/>
      <c r="AG26" s="343"/>
      <c r="AH26" s="343"/>
      <c r="AI26" s="342"/>
      <c r="AJ26" s="342"/>
      <c r="AK26" s="342"/>
      <c r="AL26" s="36"/>
      <c r="AM26" s="343"/>
      <c r="AN26" s="342"/>
      <c r="AO26" s="342"/>
      <c r="AP26" s="343"/>
      <c r="AQ26" s="343"/>
      <c r="AR26" s="342"/>
      <c r="AS26" s="342"/>
    </row>
    <row r="27" spans="2:45" ht="12.75" x14ac:dyDescent="0.2">
      <c r="B27" s="342"/>
      <c r="C27" s="342"/>
      <c r="D27" s="342"/>
      <c r="E27" s="342"/>
      <c r="F27" s="342"/>
      <c r="G27" s="342"/>
      <c r="H27" s="342"/>
      <c r="I27" s="342"/>
      <c r="J27" s="342"/>
      <c r="K27" s="342"/>
      <c r="L27" s="342"/>
      <c r="M27" s="342"/>
      <c r="N27" s="342"/>
      <c r="O27" s="342"/>
      <c r="P27" s="342"/>
      <c r="Q27" s="342"/>
      <c r="R27" s="342"/>
      <c r="S27" s="342"/>
      <c r="T27" s="342"/>
      <c r="U27" s="342"/>
      <c r="V27" s="342"/>
      <c r="W27" s="342"/>
      <c r="X27" s="343"/>
      <c r="Y27" s="343"/>
      <c r="Z27" s="342"/>
      <c r="AA27" s="342"/>
      <c r="AB27" s="342"/>
      <c r="AC27" s="36"/>
      <c r="AD27" s="342"/>
      <c r="AE27" s="342"/>
      <c r="AF27" s="342"/>
      <c r="AG27" s="343"/>
      <c r="AH27" s="343"/>
      <c r="AI27" s="342"/>
      <c r="AJ27" s="342"/>
      <c r="AK27" s="342"/>
      <c r="AL27" s="36"/>
      <c r="AM27" s="342"/>
      <c r="AN27" s="342"/>
      <c r="AO27" s="342"/>
      <c r="AP27" s="343"/>
      <c r="AQ27" s="343"/>
      <c r="AR27" s="342"/>
      <c r="AS27" s="342"/>
    </row>
    <row r="28" spans="2:45" x14ac:dyDescent="0.2">
      <c r="B28" s="387"/>
      <c r="C28" s="342"/>
      <c r="D28" s="342"/>
      <c r="E28" s="342"/>
      <c r="F28" s="342"/>
      <c r="G28" s="342"/>
      <c r="H28" s="342"/>
      <c r="I28" s="342"/>
      <c r="J28" s="342"/>
      <c r="K28" s="342"/>
      <c r="L28" s="342"/>
      <c r="M28" s="342"/>
      <c r="N28" s="342"/>
      <c r="O28" s="343"/>
      <c r="P28" s="342"/>
      <c r="Q28" s="342"/>
      <c r="R28" s="342"/>
      <c r="S28" s="342"/>
      <c r="T28" s="342"/>
      <c r="U28" s="342"/>
      <c r="V28" s="342"/>
      <c r="W28" s="342"/>
      <c r="X28" s="343"/>
      <c r="Y28" s="342"/>
      <c r="Z28" s="342"/>
      <c r="AA28" s="342"/>
      <c r="AB28" s="342"/>
      <c r="AC28" s="342"/>
      <c r="AD28" s="342"/>
      <c r="AE28" s="342"/>
      <c r="AF28" s="342"/>
      <c r="AG28" s="343"/>
      <c r="AH28" s="342"/>
      <c r="AI28" s="342"/>
      <c r="AJ28" s="342"/>
      <c r="AK28" s="342"/>
      <c r="AL28" s="342"/>
      <c r="AM28" s="342"/>
      <c r="AN28" s="342"/>
      <c r="AO28" s="342"/>
      <c r="AP28" s="343"/>
      <c r="AQ28" s="342"/>
      <c r="AR28" s="342"/>
      <c r="AS28" s="342"/>
    </row>
    <row r="29" spans="2:45" x14ac:dyDescent="0.2">
      <c r="B29" s="342"/>
      <c r="C29" s="387"/>
      <c r="D29" s="387"/>
      <c r="E29" s="387"/>
      <c r="F29" s="387"/>
      <c r="G29" s="387"/>
      <c r="H29" s="387"/>
      <c r="I29" s="387"/>
      <c r="J29" s="387"/>
      <c r="K29" s="342"/>
      <c r="L29" s="342"/>
      <c r="M29" s="342"/>
      <c r="N29" s="342"/>
      <c r="O29" s="343"/>
      <c r="P29" s="342"/>
      <c r="Q29" s="342"/>
      <c r="R29" s="342"/>
      <c r="S29" s="342"/>
      <c r="T29" s="342"/>
      <c r="U29" s="342"/>
      <c r="V29" s="342"/>
      <c r="W29" s="342"/>
      <c r="X29" s="343"/>
      <c r="Y29" s="342"/>
      <c r="Z29" s="342"/>
      <c r="AA29" s="342"/>
      <c r="AB29" s="342"/>
      <c r="AC29" s="342"/>
      <c r="AD29" s="342"/>
      <c r="AE29" s="342"/>
      <c r="AF29" s="342"/>
      <c r="AG29" s="343"/>
      <c r="AH29" s="342"/>
      <c r="AI29" s="342"/>
      <c r="AJ29" s="342"/>
      <c r="AK29" s="342"/>
      <c r="AL29" s="342"/>
      <c r="AM29" s="342"/>
      <c r="AN29" s="342"/>
      <c r="AO29" s="342"/>
      <c r="AP29" s="343"/>
      <c r="AQ29" s="342"/>
      <c r="AR29" s="342"/>
      <c r="AS29" s="342"/>
    </row>
    <row r="30" spans="2:45" x14ac:dyDescent="0.2">
      <c r="B30" s="387"/>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row>
    <row r="31" spans="2:45" x14ac:dyDescent="0.2">
      <c r="B31" s="387"/>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row>
    <row r="32" spans="2:45" x14ac:dyDescent="0.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row>
    <row r="33" spans="2:45" x14ac:dyDescent="0.2">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row>
    <row r="34" spans="2:45" x14ac:dyDescent="0.2">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row>
    <row r="35" spans="2:45" x14ac:dyDescent="0.2">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row>
    <row r="36" spans="2:45" x14ac:dyDescent="0.2">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row>
    <row r="37" spans="2:45" x14ac:dyDescent="0.2">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row>
    <row r="38" spans="2:45" ht="12.75" x14ac:dyDescent="0.2">
      <c r="B38" s="342"/>
      <c r="C38" s="342"/>
      <c r="D38" s="342"/>
      <c r="E38" s="342"/>
      <c r="F38" s="342"/>
      <c r="G38" s="342"/>
      <c r="H38" s="342"/>
      <c r="I38" s="342"/>
      <c r="J38" s="342"/>
      <c r="K38" s="342"/>
      <c r="L38" s="342"/>
      <c r="M38" s="342"/>
      <c r="N38" s="36"/>
      <c r="O38" s="36"/>
      <c r="P38" s="342"/>
      <c r="Q38" s="342"/>
      <c r="R38" s="342"/>
      <c r="S38" s="342"/>
      <c r="T38" s="342"/>
      <c r="U38" s="342"/>
      <c r="V38" s="342"/>
      <c r="W38" s="36"/>
      <c r="X38" s="36"/>
      <c r="Y38" s="342"/>
      <c r="Z38" s="342"/>
      <c r="AA38" s="342"/>
      <c r="AB38" s="342"/>
      <c r="AC38" s="342"/>
      <c r="AD38" s="342"/>
      <c r="AE38" s="342"/>
      <c r="AF38" s="36"/>
      <c r="AG38" s="36"/>
      <c r="AH38" s="342"/>
      <c r="AI38" s="342"/>
      <c r="AJ38" s="342"/>
      <c r="AK38" s="342"/>
      <c r="AL38" s="342"/>
      <c r="AM38" s="342"/>
      <c r="AN38" s="342"/>
      <c r="AO38" s="36"/>
      <c r="AP38" s="36"/>
      <c r="AQ38" s="342"/>
      <c r="AR38" s="342"/>
      <c r="AS38" s="342"/>
    </row>
    <row r="39" spans="2:45" x14ac:dyDescent="0.2">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row>
    <row r="40" spans="2:45" x14ac:dyDescent="0.2">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row>
    <row r="41" spans="2:45" x14ac:dyDescent="0.2">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row>
    <row r="42" spans="2:45" x14ac:dyDescent="0.2">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row>
    <row r="43" spans="2:45" x14ac:dyDescent="0.2">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row>
    <row r="44" spans="2:45" x14ac:dyDescent="0.2">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row>
    <row r="45" spans="2:45" x14ac:dyDescent="0.2">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row>
  </sheetData>
  <sheetProtection sheet="1" objects="1" scenarios="1" selectLockedCells="1"/>
  <mergeCells count="30">
    <mergeCell ref="B2:C2"/>
    <mergeCell ref="E2:F2"/>
    <mergeCell ref="B1:C1"/>
    <mergeCell ref="E1:F1"/>
    <mergeCell ref="H2:I2"/>
    <mergeCell ref="H1:I1"/>
    <mergeCell ref="K1:L1"/>
    <mergeCell ref="N1:O1"/>
    <mergeCell ref="K2:L2"/>
    <mergeCell ref="N2:O2"/>
    <mergeCell ref="Q1:R1"/>
    <mergeCell ref="Q2:R2"/>
    <mergeCell ref="T1:U1"/>
    <mergeCell ref="W1:X1"/>
    <mergeCell ref="Z1:AA1"/>
    <mergeCell ref="T2:U2"/>
    <mergeCell ref="W2:X2"/>
    <mergeCell ref="Z2:AA2"/>
    <mergeCell ref="AC1:AD1"/>
    <mergeCell ref="AF1:AG1"/>
    <mergeCell ref="AI1:AJ1"/>
    <mergeCell ref="AC2:AD2"/>
    <mergeCell ref="AF2:AG2"/>
    <mergeCell ref="AI2:AJ2"/>
    <mergeCell ref="AL1:AM1"/>
    <mergeCell ref="AO1:AP1"/>
    <mergeCell ref="AR1:AS1"/>
    <mergeCell ref="AL2:AM2"/>
    <mergeCell ref="AO2:AP2"/>
    <mergeCell ref="AR2:AS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Data Sheet</vt:lpstr>
      <vt:lpstr>UI MTDC</vt:lpstr>
      <vt:lpstr>Total Project Cost</vt:lpstr>
      <vt:lpstr>EIPRS and comparison</vt:lpstr>
      <vt:lpstr>Person Months Conversion</vt:lpstr>
      <vt:lpstr>'Total Project Cost'!Indirect_Rate</vt:lpstr>
      <vt:lpstr>Indirect_Rate</vt:lpstr>
      <vt:lpstr>'Total Project Cost'!Select</vt:lpstr>
      <vt:lpstr>'UI MTDC'!Select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cknock</cp:lastModifiedBy>
  <cp:lastPrinted>2009-10-21T18:47:24Z</cp:lastPrinted>
  <dcterms:created xsi:type="dcterms:W3CDTF">2008-07-11T20:30:05Z</dcterms:created>
  <dcterms:modified xsi:type="dcterms:W3CDTF">2016-01-19T21:46:45Z</dcterms:modified>
</cp:coreProperties>
</file>