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915" activeTab="2"/>
  </bookViews>
  <sheets>
    <sheet name="AZ-DHS" sheetId="1" r:id="rId1"/>
    <sheet name="SFAZ " sheetId="2" r:id="rId2"/>
    <sheet name="AZ-DHS 2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<sst xmlns="http://schemas.openxmlformats.org/spreadsheetml/2006/main" count="138" uniqueCount="51">
  <si>
    <t>PROJECT SUMMARY REPORT</t>
  </si>
  <si>
    <t>COST CENTER:</t>
  </si>
  <si>
    <t>IDC RATE:</t>
  </si>
  <si>
    <t xml:space="preserve">AGENCY: </t>
  </si>
  <si>
    <t xml:space="preserve">GRANT NO.:  </t>
  </si>
  <si>
    <t xml:space="preserve">TITLE: </t>
  </si>
  <si>
    <t>PROJECT PERIOD:</t>
  </si>
  <si>
    <t>07/01/07 TO 06/30/08</t>
  </si>
  <si>
    <t>AMOUNT:</t>
  </si>
  <si>
    <t>BUDGET PERIOD:</t>
  </si>
  <si>
    <t>PERCENT OF PROJECT COMPLETE:</t>
  </si>
  <si>
    <t>GRANT-TO-DATE</t>
  </si>
  <si>
    <t>BUDGET</t>
  </si>
  <si>
    <t>EXPENSES</t>
  </si>
  <si>
    <t>BALANCE</t>
  </si>
  <si>
    <t>% SPENT</t>
  </si>
  <si>
    <t>SALARIES</t>
  </si>
  <si>
    <t>BENEFITS</t>
  </si>
  <si>
    <t>CONSULTANTS</t>
  </si>
  <si>
    <t>CONSORTIUM</t>
  </si>
  <si>
    <t>EQUIPMENT</t>
  </si>
  <si>
    <t>SUPPLIES</t>
  </si>
  <si>
    <t>OTHER SERVICES</t>
  </si>
  <si>
    <t>TRAVEL</t>
  </si>
  <si>
    <t>OTHER EXPENSES</t>
  </si>
  <si>
    <t>ANIMAL PER DIEMS</t>
  </si>
  <si>
    <t>TOTAL DIRECT</t>
  </si>
  <si>
    <t>INDIRECT COSTS</t>
  </si>
  <si>
    <t>TOTAL COSTS</t>
  </si>
  <si>
    <t xml:space="preserve">PI Name, MD, PhD </t>
  </si>
  <si>
    <t xml:space="preserve">TITLE </t>
  </si>
  <si>
    <t xml:space="preserve">STATE OF ARIZONA </t>
  </si>
  <si>
    <t>AG12345</t>
  </si>
  <si>
    <t>Science Foundation Arizona</t>
  </si>
  <si>
    <t>04/01/07 TO 3/31/08</t>
  </si>
  <si>
    <t>EXPENSE</t>
  </si>
  <si>
    <t>*</t>
  </si>
  <si>
    <t>LESS EQUIPMENT-no, 10% TDC</t>
  </si>
  <si>
    <t>NET DIRECT</t>
  </si>
  <si>
    <t xml:space="preserve">PI NAME, MD, PHD </t>
  </si>
  <si>
    <t xml:space="preserve">Alzheimer's Disease </t>
  </si>
  <si>
    <t>CURRENT MONTH</t>
  </si>
  <si>
    <t>I</t>
  </si>
  <si>
    <t>ACTUAL</t>
  </si>
  <si>
    <t>VARIANCE</t>
  </si>
  <si>
    <t>EXPENDITURES</t>
  </si>
  <si>
    <t>STATE OF ARIZONA</t>
  </si>
  <si>
    <t>N/A</t>
  </si>
  <si>
    <t>7/01/06 TO 6/30/07</t>
  </si>
  <si>
    <t xml:space="preserve">FIRST LAST, PHD </t>
  </si>
  <si>
    <t xml:space="preserve">ENHANCEMENT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</si>
</sst>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* #,##0.00_);_(* \(#,##0.0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17" applyNumberFormat="1" applyAlignment="1">
      <alignment/>
    </xf>
    <xf numFmtId="0" fontId="0" fillId="0" borderId="0" xfId="0" applyAlignment="1" quotePrefix="1">
      <alignment horizontal="right"/>
    </xf>
    <xf numFmtId="165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41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2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42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64" fontId="0" fillId="0" borderId="0" xfId="17" applyNumberFormat="1" applyFon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" xfId="19" applyNumberFormat="1" applyBorder="1" applyAlignment="1">
      <alignment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ex%20Roher-35\SEPTEMBER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oseph%20Rogers-15\Sept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NOTES"/>
      <sheetName val="NIH"/>
      <sheetName val="OHSU"/>
      <sheetName val="AARC 10 DHS"/>
      <sheetName val="AARC 10 MATCH"/>
      <sheetName val="AARC 10 ENHANCE"/>
      <sheetName val="APOE4 Contract"/>
      <sheetName val="SFAZ"/>
      <sheetName val="GSK 351152"/>
      <sheetName val="NACC CSF"/>
    </sheetNames>
    <sheetDataSet>
      <sheetData sheetId="1">
        <row r="6">
          <cell r="A6" t="str">
            <v>FOR THE PERIOD ENDING SEPTEMBER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H"/>
      <sheetName val="ADCC"/>
      <sheetName val="ADAPT"/>
      <sheetName val="TGEN"/>
      <sheetName val="UC IRVINE"/>
      <sheetName val="AARC 9 DHS"/>
      <sheetName val="AARC 9 MATCH"/>
      <sheetName val="AARC ENHANCE. 9"/>
      <sheetName val="NIA SUPPLEMENT"/>
      <sheetName val="Coleman ABRC"/>
      <sheetName val="CELL CULTURE AUX"/>
      <sheetName val="SPECS 151147"/>
      <sheetName val="AARC 8 DHS"/>
      <sheetName val="AARC 8 MATCH"/>
      <sheetName val="AARC 7 MATCH"/>
      <sheetName val="AARC 7 DHS"/>
      <sheetName val="AARC Pilot"/>
      <sheetName val="ABRC"/>
      <sheetName val="ABRC match"/>
    </sheetNames>
    <sheetDataSet>
      <sheetData sheetId="0">
        <row r="6">
          <cell r="A6" t="str">
            <v>PERIOD ENDING SEPTEMBER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60" workbookViewId="0" topLeftCell="A1">
      <selection activeCell="C17" sqref="C17"/>
    </sheetView>
  </sheetViews>
  <sheetFormatPr defaultColWidth="9.140625" defaultRowHeight="12.75"/>
  <cols>
    <col min="1" max="1" width="19.00390625" style="0" customWidth="1"/>
    <col min="2" max="2" width="4.00390625" style="0" customWidth="1"/>
    <col min="3" max="3" width="11.28125" style="0" customWidth="1"/>
    <col min="4" max="4" width="2.140625" style="0" customWidth="1"/>
    <col min="5" max="5" width="9.8515625" style="0" customWidth="1"/>
    <col min="6" max="6" width="2.57421875" style="0" customWidth="1"/>
    <col min="7" max="7" width="10.421875" style="0" customWidth="1"/>
    <col min="8" max="8" width="1.28515625" style="0" customWidth="1"/>
    <col min="9" max="9" width="1.8515625" style="0" customWidth="1"/>
    <col min="10" max="10" width="8.7109375" style="0" customWidth="1"/>
    <col min="11" max="11" width="2.8515625" style="0" customWidth="1"/>
    <col min="12" max="12" width="11.28125" style="0" customWidth="1"/>
    <col min="13" max="13" width="2.57421875" style="0" customWidth="1"/>
    <col min="14" max="14" width="10.421875" style="0" customWidth="1"/>
    <col min="15" max="15" width="2.57421875" style="0" customWidth="1"/>
  </cols>
  <sheetData>
    <row r="1" spans="1:17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12.75">
      <c r="A2" s="2"/>
    </row>
    <row r="4" ht="12.75">
      <c r="A4" t="s">
        <v>29</v>
      </c>
    </row>
    <row r="6" spans="1:17" ht="12.75">
      <c r="A6" s="31" t="str">
        <f>+'[1]NIH'!A6</f>
        <v>FOR THE PERIOD ENDING SEPTEMBER 2007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t="s">
        <v>1</v>
      </c>
      <c r="C8" s="3">
        <v>1234567</v>
      </c>
      <c r="I8" t="s">
        <v>2</v>
      </c>
      <c r="K8" s="4"/>
      <c r="L8" s="4">
        <v>0</v>
      </c>
    </row>
    <row r="9" spans="1:12" ht="12.75">
      <c r="A9" t="s">
        <v>3</v>
      </c>
      <c r="C9" t="s">
        <v>31</v>
      </c>
      <c r="I9" t="s">
        <v>4</v>
      </c>
      <c r="L9" s="3" t="s">
        <v>32</v>
      </c>
    </row>
    <row r="10" ht="3" customHeight="1"/>
    <row r="11" spans="1:3" ht="12.75">
      <c r="A11" t="s">
        <v>5</v>
      </c>
      <c r="C11" t="s">
        <v>30</v>
      </c>
    </row>
    <row r="12" ht="3" customHeight="1"/>
    <row r="13" spans="1:12" ht="12.75">
      <c r="A13" t="s">
        <v>6</v>
      </c>
      <c r="C13" t="s">
        <v>7</v>
      </c>
      <c r="I13" t="s">
        <v>8</v>
      </c>
      <c r="L13" s="6">
        <v>25000</v>
      </c>
    </row>
    <row r="14" spans="1:12" ht="12.75">
      <c r="A14" t="s">
        <v>9</v>
      </c>
      <c r="C14" t="s">
        <v>7</v>
      </c>
      <c r="I14" s="3" t="s">
        <v>8</v>
      </c>
      <c r="J14" s="6"/>
      <c r="K14" s="7"/>
      <c r="L14" s="6">
        <v>25000</v>
      </c>
    </row>
    <row r="15" spans="9:12" ht="12.75">
      <c r="I15" s="3"/>
      <c r="J15" s="6"/>
      <c r="K15" s="7"/>
      <c r="L15" s="26"/>
    </row>
    <row r="16" spans="1:12" ht="12.75">
      <c r="A16" t="s">
        <v>10</v>
      </c>
      <c r="E16" s="8">
        <f>3/12</f>
        <v>0.25</v>
      </c>
      <c r="I16" s="7"/>
      <c r="J16" s="6"/>
      <c r="L16" s="6"/>
    </row>
    <row r="18" spans="3:16" ht="12.75">
      <c r="C18" s="31" t="s">
        <v>11</v>
      </c>
      <c r="D18" s="31"/>
      <c r="E18" s="31"/>
      <c r="F18" s="31"/>
      <c r="G18" s="31"/>
      <c r="I18" s="9"/>
      <c r="J18" s="31"/>
      <c r="K18" s="31"/>
      <c r="L18" s="31"/>
      <c r="M18" s="31"/>
      <c r="N18" s="31"/>
      <c r="P18" s="1"/>
    </row>
    <row r="19" spans="3:16" ht="12.75">
      <c r="C19" s="10" t="s">
        <v>12</v>
      </c>
      <c r="D19" s="1"/>
      <c r="E19" s="10" t="s">
        <v>13</v>
      </c>
      <c r="F19" s="1"/>
      <c r="G19" s="10" t="s">
        <v>14</v>
      </c>
      <c r="I19" s="9"/>
      <c r="J19" s="10" t="s">
        <v>15</v>
      </c>
      <c r="K19" s="1"/>
      <c r="L19" s="11"/>
      <c r="M19" s="12"/>
      <c r="N19" s="11"/>
      <c r="O19" s="13"/>
      <c r="P19" s="11"/>
    </row>
    <row r="20" spans="3:16" ht="12.75">
      <c r="C20" s="14"/>
      <c r="I20" s="9"/>
      <c r="J20" s="14"/>
      <c r="K20" s="14"/>
      <c r="L20" s="12"/>
      <c r="M20" s="12"/>
      <c r="N20" s="12"/>
      <c r="O20" s="13"/>
      <c r="P20" s="13"/>
    </row>
    <row r="21" spans="1:16" ht="12.75">
      <c r="A21" s="14" t="s">
        <v>16</v>
      </c>
      <c r="C21" s="15">
        <f>36059/2</f>
        <v>18029.5</v>
      </c>
      <c r="D21" s="15"/>
      <c r="E21" s="15">
        <v>7222.6</v>
      </c>
      <c r="F21" s="15"/>
      <c r="G21" s="15">
        <f>+C21-E21</f>
        <v>10806.9</v>
      </c>
      <c r="H21" s="15"/>
      <c r="I21" s="9"/>
      <c r="J21" s="16">
        <f>E21/C21</f>
        <v>0.4005990182756039</v>
      </c>
      <c r="K21" s="15"/>
      <c r="L21" s="17"/>
      <c r="M21" s="17"/>
      <c r="N21" s="17"/>
      <c r="O21" s="17"/>
      <c r="P21" s="18"/>
    </row>
    <row r="22" spans="1:16" ht="5.25" customHeight="1">
      <c r="A22" s="14"/>
      <c r="C22" s="15"/>
      <c r="D22" s="15"/>
      <c r="E22" s="15"/>
      <c r="F22" s="15"/>
      <c r="G22" s="15"/>
      <c r="H22" s="15"/>
      <c r="I22" s="9"/>
      <c r="J22" s="15"/>
      <c r="K22" s="15"/>
      <c r="L22" s="17"/>
      <c r="M22" s="17"/>
      <c r="N22" s="17"/>
      <c r="O22" s="17"/>
      <c r="P22" s="18"/>
    </row>
    <row r="23" spans="1:16" ht="12.75">
      <c r="A23" s="14" t="s">
        <v>17</v>
      </c>
      <c r="C23" s="15">
        <f>6851/2</f>
        <v>3425.5</v>
      </c>
      <c r="D23" s="15"/>
      <c r="E23" s="15">
        <f>1722.95</f>
        <v>1722.95</v>
      </c>
      <c r="F23" s="15"/>
      <c r="G23" s="15">
        <f>+C23-E23</f>
        <v>1702.55</v>
      </c>
      <c r="H23" s="15"/>
      <c r="I23" s="9"/>
      <c r="J23" s="16">
        <f>E23/C23</f>
        <v>0.5029776674937966</v>
      </c>
      <c r="K23" s="15"/>
      <c r="L23" s="17"/>
      <c r="M23" s="17"/>
      <c r="N23" s="17"/>
      <c r="O23" s="17"/>
      <c r="P23" s="18"/>
    </row>
    <row r="24" spans="1:16" ht="4.5" customHeight="1">
      <c r="A24" s="14"/>
      <c r="C24" s="15"/>
      <c r="D24" s="15"/>
      <c r="E24" s="15"/>
      <c r="F24" s="15"/>
      <c r="G24" s="15"/>
      <c r="H24" s="15"/>
      <c r="I24" s="9"/>
      <c r="J24" s="15"/>
      <c r="K24" s="15"/>
      <c r="L24" s="17"/>
      <c r="M24" s="17"/>
      <c r="N24" s="17"/>
      <c r="O24" s="17"/>
      <c r="P24" s="18"/>
    </row>
    <row r="25" spans="1:16" ht="12.75">
      <c r="A25" s="14" t="s">
        <v>18</v>
      </c>
      <c r="C25" s="15"/>
      <c r="D25" s="15"/>
      <c r="E25" s="15"/>
      <c r="F25" s="15"/>
      <c r="G25" s="15">
        <f>+C25-E25</f>
        <v>0</v>
      </c>
      <c r="H25" s="15"/>
      <c r="I25" s="9"/>
      <c r="J25" s="15"/>
      <c r="K25" s="15"/>
      <c r="L25" s="17"/>
      <c r="M25" s="17"/>
      <c r="N25" s="17"/>
      <c r="O25" s="17"/>
      <c r="P25" s="18"/>
    </row>
    <row r="26" spans="1:16" ht="4.5" customHeight="1">
      <c r="A26" s="14"/>
      <c r="C26" s="15"/>
      <c r="D26" s="15"/>
      <c r="E26" s="15"/>
      <c r="F26" s="15"/>
      <c r="G26" s="15"/>
      <c r="H26" s="15"/>
      <c r="I26" s="9"/>
      <c r="J26" s="15"/>
      <c r="K26" s="15"/>
      <c r="L26" s="17"/>
      <c r="M26" s="17"/>
      <c r="N26" s="17"/>
      <c r="O26" s="17"/>
      <c r="P26" s="18"/>
    </row>
    <row r="27" spans="1:16" ht="12.75">
      <c r="A27" s="14" t="s">
        <v>19</v>
      </c>
      <c r="C27" s="15"/>
      <c r="D27" s="15"/>
      <c r="E27" s="15"/>
      <c r="F27" s="15"/>
      <c r="G27" s="15">
        <f>+C27-E27</f>
        <v>0</v>
      </c>
      <c r="H27" s="15"/>
      <c r="I27" s="9"/>
      <c r="J27" s="15"/>
      <c r="K27" s="15"/>
      <c r="L27" s="17"/>
      <c r="M27" s="17"/>
      <c r="N27" s="17"/>
      <c r="O27" s="17"/>
      <c r="P27" s="18"/>
    </row>
    <row r="28" spans="1:16" ht="4.5" customHeight="1">
      <c r="A28" s="14"/>
      <c r="C28" s="15"/>
      <c r="D28" s="15"/>
      <c r="E28" s="15"/>
      <c r="F28" s="15"/>
      <c r="G28" s="15"/>
      <c r="H28" s="15"/>
      <c r="I28" s="9"/>
      <c r="J28" s="15"/>
      <c r="K28" s="15"/>
      <c r="L28" s="17"/>
      <c r="M28" s="17"/>
      <c r="N28" s="17"/>
      <c r="O28" s="17"/>
      <c r="P28" s="18"/>
    </row>
    <row r="29" spans="1:16" ht="12.75">
      <c r="A29" s="14" t="s">
        <v>20</v>
      </c>
      <c r="C29" s="15"/>
      <c r="D29" s="15"/>
      <c r="E29" s="15"/>
      <c r="F29" s="15"/>
      <c r="G29" s="15">
        <f>+C29-E29</f>
        <v>0</v>
      </c>
      <c r="H29" s="15"/>
      <c r="I29" s="9"/>
      <c r="J29" s="15"/>
      <c r="K29" s="15"/>
      <c r="L29" s="17"/>
      <c r="M29" s="17"/>
      <c r="N29" s="17"/>
      <c r="O29" s="17"/>
      <c r="P29" s="18"/>
    </row>
    <row r="30" spans="1:16" ht="4.5" customHeight="1">
      <c r="A30" s="14"/>
      <c r="C30" s="15"/>
      <c r="D30" s="15"/>
      <c r="E30" s="15"/>
      <c r="F30" s="15"/>
      <c r="G30" s="15"/>
      <c r="H30" s="15"/>
      <c r="I30" s="9"/>
      <c r="J30" s="15"/>
      <c r="K30" s="15"/>
      <c r="L30" s="17"/>
      <c r="M30" s="17"/>
      <c r="N30" s="17"/>
      <c r="O30" s="17"/>
      <c r="P30" s="18"/>
    </row>
    <row r="31" spans="1:16" ht="12.75">
      <c r="A31" s="14" t="s">
        <v>21</v>
      </c>
      <c r="C31" s="15">
        <f>7090/2</f>
        <v>3545</v>
      </c>
      <c r="D31" s="15"/>
      <c r="E31" s="15">
        <f>300</f>
        <v>300</v>
      </c>
      <c r="F31" s="15"/>
      <c r="G31" s="15">
        <f>+C31-E31</f>
        <v>3245</v>
      </c>
      <c r="H31" s="15"/>
      <c r="I31" s="9"/>
      <c r="J31" s="16">
        <f>E31/C31</f>
        <v>0.0846262341325811</v>
      </c>
      <c r="K31" s="15"/>
      <c r="L31" s="17"/>
      <c r="M31" s="17"/>
      <c r="N31" s="17"/>
      <c r="O31" s="17"/>
      <c r="P31" s="18"/>
    </row>
    <row r="32" spans="1:16" ht="4.5" customHeight="1">
      <c r="A32" s="14"/>
      <c r="C32" s="15"/>
      <c r="D32" s="15"/>
      <c r="E32" s="15"/>
      <c r="F32" s="15"/>
      <c r="G32" s="15"/>
      <c r="H32" s="15"/>
      <c r="I32" s="9"/>
      <c r="J32" s="15"/>
      <c r="K32" s="15"/>
      <c r="L32" s="17"/>
      <c r="M32" s="17"/>
      <c r="N32" s="17"/>
      <c r="O32" s="17"/>
      <c r="P32" s="18"/>
    </row>
    <row r="33" spans="1:16" ht="12.75">
      <c r="A33" s="14" t="s">
        <v>22</v>
      </c>
      <c r="C33" s="15"/>
      <c r="D33" s="15"/>
      <c r="E33" s="15"/>
      <c r="F33" s="15"/>
      <c r="G33" s="15">
        <f>+C33-E33</f>
        <v>0</v>
      </c>
      <c r="H33" s="15"/>
      <c r="I33" s="9"/>
      <c r="J33" s="16"/>
      <c r="K33" s="15"/>
      <c r="L33" s="17"/>
      <c r="M33" s="17"/>
      <c r="N33" s="17"/>
      <c r="O33" s="17"/>
      <c r="P33" s="18"/>
    </row>
    <row r="34" spans="1:16" ht="4.5" customHeight="1">
      <c r="A34" s="14"/>
      <c r="C34" s="15"/>
      <c r="D34" s="15"/>
      <c r="E34" s="15"/>
      <c r="F34" s="15"/>
      <c r="G34" s="15"/>
      <c r="H34" s="15"/>
      <c r="I34" s="9"/>
      <c r="J34" s="15"/>
      <c r="K34" s="15"/>
      <c r="L34" s="17"/>
      <c r="M34" s="17"/>
      <c r="N34" s="17"/>
      <c r="O34" s="17"/>
      <c r="P34" s="18"/>
    </row>
    <row r="35" spans="1:16" ht="12.75">
      <c r="A35" s="14" t="s">
        <v>23</v>
      </c>
      <c r="C35" s="15">
        <v>0</v>
      </c>
      <c r="D35" s="15"/>
      <c r="E35" s="15"/>
      <c r="F35" s="15"/>
      <c r="G35" s="15">
        <f>+C35-E35</f>
        <v>0</v>
      </c>
      <c r="H35" s="15"/>
      <c r="I35" s="9"/>
      <c r="J35" s="15">
        <v>0</v>
      </c>
      <c r="K35" s="15"/>
      <c r="L35" s="17"/>
      <c r="M35" s="17"/>
      <c r="N35" s="17"/>
      <c r="O35" s="17"/>
      <c r="P35" s="18"/>
    </row>
    <row r="36" spans="1:16" ht="4.5" customHeight="1">
      <c r="A36" s="14"/>
      <c r="C36" s="15"/>
      <c r="D36" s="15"/>
      <c r="E36" s="15"/>
      <c r="F36" s="15"/>
      <c r="G36" s="15"/>
      <c r="H36" s="15"/>
      <c r="I36" s="9"/>
      <c r="J36" s="15"/>
      <c r="K36" s="15"/>
      <c r="L36" s="17"/>
      <c r="M36" s="17"/>
      <c r="N36" s="17"/>
      <c r="O36" s="17"/>
      <c r="P36" s="18"/>
    </row>
    <row r="37" spans="1:16" ht="12.75">
      <c r="A37" s="14" t="s">
        <v>24</v>
      </c>
      <c r="C37" s="15">
        <v>0</v>
      </c>
      <c r="D37" s="15"/>
      <c r="E37" s="15"/>
      <c r="F37" s="15"/>
      <c r="G37" s="15">
        <f>+C37-E37</f>
        <v>0</v>
      </c>
      <c r="H37" s="15"/>
      <c r="I37" s="9"/>
      <c r="J37" s="15">
        <v>0</v>
      </c>
      <c r="K37" s="15"/>
      <c r="L37" s="17"/>
      <c r="M37" s="17"/>
      <c r="N37" s="17"/>
      <c r="O37" s="17"/>
      <c r="P37" s="18"/>
    </row>
    <row r="38" spans="1:16" ht="4.5" customHeight="1">
      <c r="A38" s="14"/>
      <c r="C38" s="15"/>
      <c r="D38" s="15"/>
      <c r="E38" s="15"/>
      <c r="F38" s="15"/>
      <c r="G38" s="15"/>
      <c r="H38" s="15"/>
      <c r="I38" s="9"/>
      <c r="J38" s="15"/>
      <c r="K38" s="15"/>
      <c r="L38" s="17"/>
      <c r="M38" s="17"/>
      <c r="N38" s="17"/>
      <c r="O38" s="17"/>
      <c r="P38" s="18"/>
    </row>
    <row r="39" spans="1:16" ht="12.75">
      <c r="A39" s="14" t="s">
        <v>25</v>
      </c>
      <c r="C39" s="19">
        <v>0</v>
      </c>
      <c r="D39" s="15"/>
      <c r="E39" s="19">
        <v>0</v>
      </c>
      <c r="F39" s="15"/>
      <c r="G39" s="19">
        <f>+C39-E39</f>
        <v>0</v>
      </c>
      <c r="H39" s="15"/>
      <c r="I39" s="9"/>
      <c r="J39" s="19">
        <v>0</v>
      </c>
      <c r="K39" s="15"/>
      <c r="L39" s="17"/>
      <c r="M39" s="17"/>
      <c r="N39" s="17"/>
      <c r="O39" s="17"/>
      <c r="P39" s="18"/>
    </row>
    <row r="40" spans="3:16" ht="4.5" customHeight="1">
      <c r="C40" s="15"/>
      <c r="D40" s="15"/>
      <c r="E40" s="15"/>
      <c r="F40" s="15"/>
      <c r="G40" s="15"/>
      <c r="H40" s="15"/>
      <c r="I40" s="9"/>
      <c r="J40" s="15"/>
      <c r="K40" s="15"/>
      <c r="L40" s="17"/>
      <c r="M40" s="17"/>
      <c r="N40" s="17"/>
      <c r="O40" s="17"/>
      <c r="P40" s="17"/>
    </row>
    <row r="41" spans="1:16" ht="12.75">
      <c r="A41" s="14" t="s">
        <v>26</v>
      </c>
      <c r="C41" s="15">
        <f>SUM(C21:C39)</f>
        <v>25000</v>
      </c>
      <c r="D41" s="15"/>
      <c r="E41" s="15">
        <f>SUM(E21:E39)</f>
        <v>9245.550000000001</v>
      </c>
      <c r="F41" s="15"/>
      <c r="G41" s="15">
        <f>SUM(G21:G39)</f>
        <v>15754.449999999999</v>
      </c>
      <c r="H41" s="15"/>
      <c r="I41" s="9"/>
      <c r="J41" s="16">
        <f>E41/C41</f>
        <v>0.36982200000000004</v>
      </c>
      <c r="K41" s="15"/>
      <c r="L41" s="17"/>
      <c r="M41" s="17"/>
      <c r="N41" s="17"/>
      <c r="O41" s="17"/>
      <c r="P41" s="18"/>
    </row>
    <row r="42" spans="1:16" ht="4.5" customHeight="1">
      <c r="A42" s="14"/>
      <c r="C42" s="15"/>
      <c r="D42" s="15"/>
      <c r="E42" s="15"/>
      <c r="F42" s="15"/>
      <c r="G42" s="15"/>
      <c r="H42" s="15"/>
      <c r="I42" s="9"/>
      <c r="J42" s="15"/>
      <c r="K42" s="15"/>
      <c r="L42" s="17"/>
      <c r="M42" s="17"/>
      <c r="N42" s="17"/>
      <c r="O42" s="17"/>
      <c r="P42" s="18"/>
    </row>
    <row r="43" spans="1:16" ht="12.75">
      <c r="A43" s="14" t="s">
        <v>27</v>
      </c>
      <c r="C43" s="19">
        <f>+J43/12</f>
        <v>0</v>
      </c>
      <c r="D43" s="15"/>
      <c r="E43" s="19"/>
      <c r="F43" s="15"/>
      <c r="G43" s="19">
        <f>+C43-E43</f>
        <v>0</v>
      </c>
      <c r="H43" s="15"/>
      <c r="I43" s="9"/>
      <c r="J43" s="19">
        <f>+J41*L8</f>
        <v>0</v>
      </c>
      <c r="K43" s="15"/>
      <c r="L43" s="17"/>
      <c r="M43" s="17"/>
      <c r="N43" s="17"/>
      <c r="O43" s="17"/>
      <c r="P43" s="18"/>
    </row>
    <row r="44" spans="1:16" ht="9" customHeight="1">
      <c r="A44" s="14"/>
      <c r="C44" s="15"/>
      <c r="D44" s="15"/>
      <c r="E44" s="15"/>
      <c r="F44" s="15"/>
      <c r="G44" s="15"/>
      <c r="H44" s="15"/>
      <c r="I44" s="9"/>
      <c r="J44" s="15"/>
      <c r="K44" s="15"/>
      <c r="L44" s="17"/>
      <c r="M44" s="17"/>
      <c r="N44" s="17"/>
      <c r="O44" s="17"/>
      <c r="P44" s="18"/>
    </row>
    <row r="45" spans="1:16" ht="13.5" thickBot="1">
      <c r="A45" s="14" t="s">
        <v>28</v>
      </c>
      <c r="C45" s="20">
        <f>+C43+C41</f>
        <v>25000</v>
      </c>
      <c r="D45" s="21"/>
      <c r="E45" s="20">
        <f>+E43+E41</f>
        <v>9245.550000000001</v>
      </c>
      <c r="F45" s="21"/>
      <c r="G45" s="20">
        <f>+G43+G41</f>
        <v>15754.449999999999</v>
      </c>
      <c r="H45" s="21"/>
      <c r="I45" s="9"/>
      <c r="J45" s="22">
        <f>E45/C45</f>
        <v>0.36982200000000004</v>
      </c>
      <c r="K45" s="21"/>
      <c r="L45" s="23"/>
      <c r="M45" s="23"/>
      <c r="N45" s="23"/>
      <c r="O45" s="17"/>
      <c r="P45" s="18"/>
    </row>
    <row r="46" spans="3:16" ht="13.5" thickTop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8"/>
    </row>
    <row r="47" spans="3:16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3:16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 ht="12.75">
      <c r="C52" s="24"/>
      <c r="D52" s="24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3:16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3:16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3:16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3:16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3:16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3:16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3:16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3:16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3:16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3:16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3:16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3:16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3:16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3:16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3:16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3:16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3:16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</sheetData>
  <mergeCells count="4">
    <mergeCell ref="A1:Q1"/>
    <mergeCell ref="A6:Q6"/>
    <mergeCell ref="C18:G18"/>
    <mergeCell ref="J18:N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60" workbookViewId="0" topLeftCell="A1">
      <selection activeCell="E45" sqref="E45"/>
    </sheetView>
  </sheetViews>
  <sheetFormatPr defaultColWidth="9.140625" defaultRowHeight="12.75"/>
  <cols>
    <col min="1" max="1" width="19.00390625" style="0" customWidth="1"/>
    <col min="2" max="2" width="4.00390625" style="0" customWidth="1"/>
    <col min="3" max="3" width="11.28125" style="0" customWidth="1"/>
    <col min="4" max="4" width="2.140625" style="0" customWidth="1"/>
    <col min="5" max="5" width="9.8515625" style="0" customWidth="1"/>
    <col min="6" max="6" width="2.00390625" style="0" customWidth="1"/>
    <col min="7" max="7" width="10.421875" style="0" customWidth="1"/>
    <col min="8" max="8" width="1.28515625" style="0" customWidth="1"/>
    <col min="9" max="9" width="4.57421875" style="0" customWidth="1"/>
    <col min="10" max="10" width="10.57421875" style="0" customWidth="1"/>
    <col min="11" max="11" width="2.8515625" style="0" customWidth="1"/>
    <col min="12" max="12" width="11.28125" style="0" customWidth="1"/>
    <col min="13" max="13" width="2.57421875" style="0" customWidth="1"/>
    <col min="14" max="14" width="10.421875" style="0" customWidth="1"/>
    <col min="15" max="15" width="2.57421875" style="0" customWidth="1"/>
  </cols>
  <sheetData>
    <row r="1" spans="1:17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12.75">
      <c r="A2" t="s">
        <v>39</v>
      </c>
    </row>
    <row r="3" spans="1:17" ht="12.75">
      <c r="A3" s="31" t="str">
        <f>+'[1]NIH'!A6</f>
        <v>FOR THE PERIOD ENDING SEPTEMBER 2007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t="s">
        <v>1</v>
      </c>
      <c r="C5" s="3">
        <v>54321</v>
      </c>
      <c r="I5" t="s">
        <v>2</v>
      </c>
      <c r="K5" s="4"/>
      <c r="L5" s="4">
        <v>0.1</v>
      </c>
    </row>
    <row r="6" spans="1:12" ht="12.75">
      <c r="A6" t="s">
        <v>3</v>
      </c>
      <c r="C6" t="s">
        <v>33</v>
      </c>
      <c r="I6" t="s">
        <v>4</v>
      </c>
      <c r="L6" s="5">
        <v>1234567</v>
      </c>
    </row>
    <row r="7" ht="3" customHeight="1"/>
    <row r="8" spans="1:3" ht="12.75">
      <c r="A8" t="s">
        <v>5</v>
      </c>
      <c r="C8" t="s">
        <v>40</v>
      </c>
    </row>
    <row r="9" ht="3" customHeight="1"/>
    <row r="10" spans="1:12" ht="12.75">
      <c r="A10" t="s">
        <v>6</v>
      </c>
      <c r="C10" t="s">
        <v>34</v>
      </c>
      <c r="I10" t="s">
        <v>8</v>
      </c>
      <c r="L10" s="6">
        <v>165000</v>
      </c>
    </row>
    <row r="11" spans="1:12" ht="12.75">
      <c r="A11" t="s">
        <v>9</v>
      </c>
      <c r="C11" t="s">
        <v>34</v>
      </c>
      <c r="I11" s="3"/>
      <c r="J11" s="6"/>
      <c r="K11" s="7"/>
      <c r="L11" s="6"/>
    </row>
    <row r="12" spans="9:12" ht="12.75">
      <c r="I12" s="7"/>
      <c r="J12" s="6"/>
      <c r="L12" s="6"/>
    </row>
    <row r="13" spans="1:12" ht="12.75">
      <c r="A13" t="s">
        <v>10</v>
      </c>
      <c r="E13" s="8">
        <f>5/12</f>
        <v>0.4166666666666667</v>
      </c>
      <c r="I13" s="7"/>
      <c r="J13" s="6"/>
      <c r="L13" s="6"/>
    </row>
    <row r="15" spans="3:16" ht="12.75">
      <c r="C15" s="31" t="s">
        <v>11</v>
      </c>
      <c r="D15" s="31"/>
      <c r="E15" s="31"/>
      <c r="F15" s="31"/>
      <c r="G15" s="31"/>
      <c r="I15" s="9"/>
      <c r="J15" s="31"/>
      <c r="K15" s="31"/>
      <c r="L15" s="31"/>
      <c r="M15" s="31"/>
      <c r="N15" s="31"/>
      <c r="P15" s="1"/>
    </row>
    <row r="16" spans="3:16" ht="12.75">
      <c r="C16" s="10" t="s">
        <v>12</v>
      </c>
      <c r="D16" s="1"/>
      <c r="E16" s="10" t="s">
        <v>35</v>
      </c>
      <c r="F16" s="1"/>
      <c r="G16" s="10" t="s">
        <v>14</v>
      </c>
      <c r="I16" s="9"/>
      <c r="J16" s="10" t="s">
        <v>15</v>
      </c>
      <c r="K16" s="1"/>
      <c r="L16" s="11"/>
      <c r="M16" s="12"/>
      <c r="N16" s="11"/>
      <c r="O16" s="13"/>
      <c r="P16" s="11"/>
    </row>
    <row r="17" spans="3:16" ht="12.75">
      <c r="C17" s="14"/>
      <c r="I17" s="9"/>
      <c r="J17" s="14"/>
      <c r="K17" s="14"/>
      <c r="L17" s="12"/>
      <c r="M17" s="12"/>
      <c r="N17" s="12"/>
      <c r="O17" s="13"/>
      <c r="P17" s="13"/>
    </row>
    <row r="18" spans="1:16" ht="12.75">
      <c r="A18" s="14" t="s">
        <v>16</v>
      </c>
      <c r="C18" s="15">
        <f>42017+37895</f>
        <v>79912</v>
      </c>
      <c r="D18" s="15"/>
      <c r="E18" s="15">
        <v>31194.58</v>
      </c>
      <c r="F18" s="15"/>
      <c r="G18" s="15">
        <f>+C18-E18</f>
        <v>48717.42</v>
      </c>
      <c r="H18" s="15"/>
      <c r="I18" s="9"/>
      <c r="J18" s="16">
        <f>E18/C18</f>
        <v>0.39036164781259386</v>
      </c>
      <c r="K18" s="15"/>
      <c r="L18" s="17"/>
      <c r="M18" s="17"/>
      <c r="N18" s="17"/>
      <c r="O18" s="17"/>
      <c r="P18" s="18"/>
    </row>
    <row r="19" spans="1:16" ht="5.25" customHeight="1">
      <c r="A19" s="14"/>
      <c r="C19" s="15"/>
      <c r="D19" s="15"/>
      <c r="E19" s="15"/>
      <c r="F19" s="15"/>
      <c r="G19" s="15"/>
      <c r="H19" s="15"/>
      <c r="I19" s="9"/>
      <c r="J19" s="15"/>
      <c r="K19" s="15"/>
      <c r="L19" s="17"/>
      <c r="M19" s="17"/>
      <c r="N19" s="17"/>
      <c r="O19" s="17"/>
      <c r="P19" s="18"/>
    </row>
    <row r="20" spans="1:16" ht="12.75">
      <c r="A20" s="14" t="s">
        <v>17</v>
      </c>
      <c r="C20" s="15">
        <f>7983+2105</f>
        <v>10088</v>
      </c>
      <c r="D20" s="15"/>
      <c r="E20" s="15">
        <f>6550.952</f>
        <v>6550.952</v>
      </c>
      <c r="F20" s="15"/>
      <c r="G20" s="15">
        <f>+C20-E20</f>
        <v>3537.048</v>
      </c>
      <c r="H20" s="15"/>
      <c r="I20" s="9"/>
      <c r="J20" s="16">
        <f>E20/C20</f>
        <v>0.6493806502775575</v>
      </c>
      <c r="K20" s="15"/>
      <c r="L20" s="17"/>
      <c r="M20" s="17"/>
      <c r="N20" s="17"/>
      <c r="O20" s="17"/>
      <c r="P20" s="18"/>
    </row>
    <row r="21" spans="1:16" ht="4.5" customHeight="1">
      <c r="A21" s="14"/>
      <c r="C21" s="15"/>
      <c r="D21" s="15"/>
      <c r="E21" s="15"/>
      <c r="F21" s="15"/>
      <c r="G21" s="15"/>
      <c r="H21" s="15"/>
      <c r="I21" s="9"/>
      <c r="J21" s="15"/>
      <c r="K21" s="15"/>
      <c r="L21" s="17"/>
      <c r="M21" s="17"/>
      <c r="N21" s="17"/>
      <c r="O21" s="17"/>
      <c r="P21" s="18"/>
    </row>
    <row r="22" spans="1:16" ht="12.75">
      <c r="A22" s="14" t="s">
        <v>18</v>
      </c>
      <c r="C22" s="15">
        <v>20000</v>
      </c>
      <c r="D22" s="15"/>
      <c r="E22" s="15"/>
      <c r="F22" s="15"/>
      <c r="G22" s="15">
        <f>+C22-E22</f>
        <v>20000</v>
      </c>
      <c r="H22" s="15"/>
      <c r="I22" s="9"/>
      <c r="J22" s="15"/>
      <c r="K22" s="15"/>
      <c r="L22" s="17"/>
      <c r="M22" s="17"/>
      <c r="N22" s="17"/>
      <c r="O22" s="17"/>
      <c r="P22" s="18"/>
    </row>
    <row r="23" spans="1:16" ht="4.5" customHeight="1">
      <c r="A23" s="14"/>
      <c r="C23" s="15"/>
      <c r="D23" s="15"/>
      <c r="E23" s="15"/>
      <c r="F23" s="15"/>
      <c r="G23" s="15"/>
      <c r="H23" s="15"/>
      <c r="I23" s="9"/>
      <c r="J23" s="15"/>
      <c r="K23" s="15"/>
      <c r="L23" s="17"/>
      <c r="M23" s="17"/>
      <c r="N23" s="17"/>
      <c r="O23" s="17"/>
      <c r="P23" s="18"/>
    </row>
    <row r="24" spans="1:16" ht="12.75">
      <c r="A24" s="14" t="s">
        <v>19</v>
      </c>
      <c r="C24" s="15"/>
      <c r="D24" s="15"/>
      <c r="E24" s="15"/>
      <c r="F24" s="15"/>
      <c r="G24" s="15">
        <f>+C24-E24</f>
        <v>0</v>
      </c>
      <c r="H24" s="15"/>
      <c r="I24" s="9"/>
      <c r="J24" s="15"/>
      <c r="K24" s="15"/>
      <c r="L24" s="17"/>
      <c r="M24" s="17"/>
      <c r="N24" s="17"/>
      <c r="O24" s="17"/>
      <c r="P24" s="18"/>
    </row>
    <row r="25" spans="1:16" ht="4.5" customHeight="1">
      <c r="A25" s="14"/>
      <c r="C25" s="15"/>
      <c r="D25" s="15"/>
      <c r="E25" s="15"/>
      <c r="F25" s="15"/>
      <c r="G25" s="15"/>
      <c r="H25" s="15"/>
      <c r="I25" s="9"/>
      <c r="J25" s="15"/>
      <c r="K25" s="15"/>
      <c r="L25" s="17"/>
      <c r="M25" s="17"/>
      <c r="N25" s="17"/>
      <c r="O25" s="17"/>
      <c r="P25" s="18"/>
    </row>
    <row r="26" spans="1:16" ht="12.75">
      <c r="A26" s="14" t="s">
        <v>20</v>
      </c>
      <c r="C26" s="15">
        <v>40000</v>
      </c>
      <c r="D26" s="15"/>
      <c r="E26" s="15">
        <v>40000</v>
      </c>
      <c r="F26" s="15" t="s">
        <v>36</v>
      </c>
      <c r="G26" s="15">
        <f>+C26-E26</f>
        <v>0</v>
      </c>
      <c r="H26" s="15"/>
      <c r="I26" s="9"/>
      <c r="J26" s="16">
        <f>E26/C26</f>
        <v>1</v>
      </c>
      <c r="K26" s="15"/>
      <c r="L26" s="17"/>
      <c r="M26" s="17"/>
      <c r="N26" s="17"/>
      <c r="O26" s="17"/>
      <c r="P26" s="18"/>
    </row>
    <row r="27" spans="1:16" ht="4.5" customHeight="1">
      <c r="A27" s="14"/>
      <c r="C27" s="15"/>
      <c r="D27" s="15"/>
      <c r="E27" s="15"/>
      <c r="F27" s="15"/>
      <c r="G27" s="15"/>
      <c r="H27" s="15"/>
      <c r="I27" s="9"/>
      <c r="J27" s="15"/>
      <c r="K27" s="15"/>
      <c r="L27" s="17"/>
      <c r="M27" s="17"/>
      <c r="N27" s="17"/>
      <c r="O27" s="17"/>
      <c r="P27" s="18"/>
    </row>
    <row r="28" spans="1:16" ht="12.75">
      <c r="A28" s="14" t="s">
        <v>21</v>
      </c>
      <c r="C28" s="15"/>
      <c r="D28" s="15"/>
      <c r="E28" s="15"/>
      <c r="F28" s="15"/>
      <c r="G28" s="15">
        <f>+C28-E28</f>
        <v>0</v>
      </c>
      <c r="H28" s="15"/>
      <c r="I28" s="9"/>
      <c r="J28" s="16"/>
      <c r="K28" s="15"/>
      <c r="L28" s="17"/>
      <c r="M28" s="17"/>
      <c r="N28" s="17"/>
      <c r="O28" s="17"/>
      <c r="P28" s="18"/>
    </row>
    <row r="29" spans="1:16" ht="4.5" customHeight="1">
      <c r="A29" s="14"/>
      <c r="C29" s="15"/>
      <c r="D29" s="15"/>
      <c r="E29" s="15"/>
      <c r="F29" s="15"/>
      <c r="G29" s="15"/>
      <c r="H29" s="15"/>
      <c r="I29" s="9"/>
      <c r="J29" s="15"/>
      <c r="K29" s="15"/>
      <c r="L29" s="17"/>
      <c r="M29" s="17"/>
      <c r="N29" s="17"/>
      <c r="O29" s="17"/>
      <c r="P29" s="18"/>
    </row>
    <row r="30" spans="1:16" ht="12.75">
      <c r="A30" s="14" t="s">
        <v>22</v>
      </c>
      <c r="C30" s="15"/>
      <c r="D30" s="15"/>
      <c r="E30" s="15"/>
      <c r="F30" s="15"/>
      <c r="G30" s="15">
        <f>+C30-E30</f>
        <v>0</v>
      </c>
      <c r="H30" s="15"/>
      <c r="I30" s="9"/>
      <c r="J30" s="16"/>
      <c r="K30" s="15"/>
      <c r="L30" s="17"/>
      <c r="M30" s="17"/>
      <c r="N30" s="17"/>
      <c r="O30" s="17"/>
      <c r="P30" s="18"/>
    </row>
    <row r="31" spans="1:16" ht="4.5" customHeight="1">
      <c r="A31" s="14"/>
      <c r="C31" s="15"/>
      <c r="D31" s="15"/>
      <c r="E31" s="15"/>
      <c r="F31" s="15"/>
      <c r="G31" s="15"/>
      <c r="H31" s="15"/>
      <c r="I31" s="9"/>
      <c r="J31" s="15"/>
      <c r="K31" s="15"/>
      <c r="L31" s="17"/>
      <c r="M31" s="17"/>
      <c r="N31" s="17"/>
      <c r="O31" s="17"/>
      <c r="P31" s="18"/>
    </row>
    <row r="32" spans="1:16" ht="12.75">
      <c r="A32" s="14" t="s">
        <v>23</v>
      </c>
      <c r="C32" s="15">
        <v>0</v>
      </c>
      <c r="D32" s="15"/>
      <c r="E32" s="15"/>
      <c r="F32" s="15"/>
      <c r="G32" s="15">
        <f>+C32-E32</f>
        <v>0</v>
      </c>
      <c r="H32" s="15"/>
      <c r="I32" s="9"/>
      <c r="J32" s="16"/>
      <c r="K32" s="15"/>
      <c r="L32" s="17"/>
      <c r="M32" s="17"/>
      <c r="N32" s="17"/>
      <c r="O32" s="17"/>
      <c r="P32" s="18"/>
    </row>
    <row r="33" spans="1:16" ht="4.5" customHeight="1">
      <c r="A33" s="14"/>
      <c r="C33" s="15"/>
      <c r="D33" s="15"/>
      <c r="E33" s="15"/>
      <c r="F33" s="15"/>
      <c r="G33" s="15"/>
      <c r="H33" s="15"/>
      <c r="I33" s="9"/>
      <c r="J33" s="15"/>
      <c r="K33" s="15"/>
      <c r="L33" s="17"/>
      <c r="M33" s="17"/>
      <c r="N33" s="17"/>
      <c r="O33" s="17"/>
      <c r="P33" s="18"/>
    </row>
    <row r="34" spans="1:16" ht="12.75" customHeight="1">
      <c r="A34" s="14" t="s">
        <v>24</v>
      </c>
      <c r="C34" s="15">
        <v>0</v>
      </c>
      <c r="D34" s="15"/>
      <c r="E34" s="15"/>
      <c r="F34" s="15"/>
      <c r="G34" s="15">
        <f>+C34-E34</f>
        <v>0</v>
      </c>
      <c r="H34" s="15"/>
      <c r="I34" s="9"/>
      <c r="J34" s="15"/>
      <c r="K34" s="15"/>
      <c r="L34" s="17"/>
      <c r="M34" s="17"/>
      <c r="N34" s="17"/>
      <c r="O34" s="17"/>
      <c r="P34" s="18"/>
    </row>
    <row r="35" spans="1:16" ht="4.5" customHeight="1">
      <c r="A35" s="14"/>
      <c r="C35" s="15"/>
      <c r="D35" s="15"/>
      <c r="E35" s="15"/>
      <c r="F35" s="15"/>
      <c r="G35" s="15"/>
      <c r="H35" s="15"/>
      <c r="I35" s="9"/>
      <c r="J35" s="15"/>
      <c r="K35" s="15"/>
      <c r="L35" s="17"/>
      <c r="M35" s="17"/>
      <c r="N35" s="17"/>
      <c r="O35" s="17"/>
      <c r="P35" s="18"/>
    </row>
    <row r="36" spans="1:16" ht="12.75">
      <c r="A36" s="14" t="s">
        <v>25</v>
      </c>
      <c r="C36" s="19">
        <v>0</v>
      </c>
      <c r="D36" s="15"/>
      <c r="E36" s="19"/>
      <c r="F36" s="15"/>
      <c r="G36" s="19">
        <f>+C36-E36</f>
        <v>0</v>
      </c>
      <c r="H36" s="15"/>
      <c r="I36" s="9"/>
      <c r="J36" s="19"/>
      <c r="K36" s="15"/>
      <c r="L36" s="17"/>
      <c r="M36" s="17"/>
      <c r="N36" s="17"/>
      <c r="O36" s="17"/>
      <c r="P36" s="18"/>
    </row>
    <row r="37" spans="3:16" ht="4.5" customHeight="1">
      <c r="C37" s="15"/>
      <c r="D37" s="15"/>
      <c r="E37" s="15"/>
      <c r="F37" s="15"/>
      <c r="G37" s="15"/>
      <c r="H37" s="15"/>
      <c r="I37" s="9"/>
      <c r="J37" s="15"/>
      <c r="K37" s="15"/>
      <c r="L37" s="17"/>
      <c r="M37" s="17"/>
      <c r="N37" s="17"/>
      <c r="O37" s="17"/>
      <c r="P37" s="17"/>
    </row>
    <row r="38" spans="1:16" ht="12.75">
      <c r="A38" s="14" t="s">
        <v>26</v>
      </c>
      <c r="C38" s="15">
        <f>SUM(C18:C36)</f>
        <v>150000</v>
      </c>
      <c r="D38" s="15"/>
      <c r="E38" s="15">
        <f>SUM(E18:E36)</f>
        <v>77745.532</v>
      </c>
      <c r="F38" s="15"/>
      <c r="G38" s="15">
        <f>SUM(G18:G36)</f>
        <v>72254.468</v>
      </c>
      <c r="H38" s="15"/>
      <c r="I38" s="9"/>
      <c r="J38" s="16">
        <f>E38/C38</f>
        <v>0.5183035466666667</v>
      </c>
      <c r="K38" s="15"/>
      <c r="L38" s="17"/>
      <c r="M38" s="17"/>
      <c r="N38" s="17"/>
      <c r="O38" s="17"/>
      <c r="P38" s="18"/>
    </row>
    <row r="39" spans="1:16" ht="4.5" customHeight="1">
      <c r="A39" s="14"/>
      <c r="C39" s="15"/>
      <c r="D39" s="15"/>
      <c r="E39" s="15"/>
      <c r="F39" s="15"/>
      <c r="G39" s="15"/>
      <c r="H39" s="15"/>
      <c r="I39" s="9"/>
      <c r="J39" s="15"/>
      <c r="K39" s="15"/>
      <c r="L39" s="17"/>
      <c r="M39" s="17"/>
      <c r="N39" s="17"/>
      <c r="O39" s="17"/>
      <c r="P39" s="18"/>
    </row>
    <row r="40" spans="1:16" ht="12.75" customHeight="1" hidden="1">
      <c r="A40" s="14" t="s">
        <v>37</v>
      </c>
      <c r="C40" s="15">
        <v>40000</v>
      </c>
      <c r="D40" s="15"/>
      <c r="E40" s="15">
        <v>0</v>
      </c>
      <c r="F40" s="15"/>
      <c r="G40" s="15"/>
      <c r="H40" s="15"/>
      <c r="I40" s="9"/>
      <c r="J40" s="15"/>
      <c r="K40" s="15"/>
      <c r="L40" s="17"/>
      <c r="M40" s="17"/>
      <c r="N40" s="17"/>
      <c r="O40" s="17"/>
      <c r="P40" s="18"/>
    </row>
    <row r="41" spans="1:16" ht="5.25" customHeight="1" hidden="1">
      <c r="A41" s="14"/>
      <c r="C41" s="15"/>
      <c r="D41" s="15"/>
      <c r="E41" s="15"/>
      <c r="F41" s="15"/>
      <c r="G41" s="15"/>
      <c r="H41" s="15"/>
      <c r="I41" s="9"/>
      <c r="J41" s="15"/>
      <c r="K41" s="15"/>
      <c r="L41" s="17"/>
      <c r="M41" s="17"/>
      <c r="N41" s="17"/>
      <c r="O41" s="17"/>
      <c r="P41" s="18"/>
    </row>
    <row r="42" spans="1:16" ht="12.75" customHeight="1" hidden="1">
      <c r="A42" s="14" t="s">
        <v>38</v>
      </c>
      <c r="C42" s="15">
        <v>110000</v>
      </c>
      <c r="D42" s="15"/>
      <c r="E42" s="15">
        <f>E38-E40</f>
        <v>77745.532</v>
      </c>
      <c r="F42" s="15"/>
      <c r="G42" s="15"/>
      <c r="H42" s="15"/>
      <c r="I42" s="9"/>
      <c r="J42" s="16">
        <f>E42/C42</f>
        <v>0.7067775636363637</v>
      </c>
      <c r="K42" s="15"/>
      <c r="L42" s="17"/>
      <c r="M42" s="17"/>
      <c r="N42" s="17"/>
      <c r="O42" s="17"/>
      <c r="P42" s="18"/>
    </row>
    <row r="43" spans="1:16" ht="4.5" customHeight="1">
      <c r="A43" s="14"/>
      <c r="C43" s="15"/>
      <c r="D43" s="15"/>
      <c r="E43" s="15"/>
      <c r="F43" s="15"/>
      <c r="G43" s="15"/>
      <c r="H43" s="15"/>
      <c r="I43" s="9"/>
      <c r="J43" s="15"/>
      <c r="K43" s="15"/>
      <c r="L43" s="17"/>
      <c r="M43" s="17"/>
      <c r="N43" s="17"/>
      <c r="O43" s="17"/>
      <c r="P43" s="18"/>
    </row>
    <row r="44" spans="1:16" ht="12.75">
      <c r="A44" s="14" t="s">
        <v>27</v>
      </c>
      <c r="C44" s="19">
        <f>C38*0.1</f>
        <v>15000</v>
      </c>
      <c r="D44" s="15"/>
      <c r="E44" s="19">
        <f>7774.6</f>
        <v>7774.6</v>
      </c>
      <c r="F44" s="15"/>
      <c r="G44" s="19">
        <f>+C44-E44</f>
        <v>7225.4</v>
      </c>
      <c r="H44" s="15"/>
      <c r="I44" s="9"/>
      <c r="J44" s="27">
        <f>E44/C44</f>
        <v>0.5183066666666667</v>
      </c>
      <c r="K44" s="15"/>
      <c r="L44" s="17"/>
      <c r="M44" s="17"/>
      <c r="N44" s="17"/>
      <c r="O44" s="17"/>
      <c r="P44" s="18"/>
    </row>
    <row r="45" spans="1:16" ht="9" customHeight="1">
      <c r="A45" s="14"/>
      <c r="C45" s="15"/>
      <c r="D45" s="15"/>
      <c r="E45" s="15"/>
      <c r="F45" s="15"/>
      <c r="G45" s="15"/>
      <c r="H45" s="15"/>
      <c r="I45" s="9"/>
      <c r="J45" s="15"/>
      <c r="K45" s="15"/>
      <c r="L45" s="17"/>
      <c r="M45" s="17"/>
      <c r="N45" s="17"/>
      <c r="O45" s="17"/>
      <c r="P45" s="18"/>
    </row>
    <row r="46" spans="1:16" ht="13.5" thickBot="1">
      <c r="A46" s="14" t="s">
        <v>28</v>
      </c>
      <c r="C46" s="20">
        <f>+C44+C38</f>
        <v>165000</v>
      </c>
      <c r="D46" s="21"/>
      <c r="E46" s="20">
        <f>+E44+E38</f>
        <v>85520.13200000001</v>
      </c>
      <c r="F46" s="21"/>
      <c r="G46" s="20">
        <f>+G44+G38</f>
        <v>79479.86799999999</v>
      </c>
      <c r="H46" s="21"/>
      <c r="I46" s="9"/>
      <c r="J46" s="22">
        <f>E46/C46</f>
        <v>0.5183038303030304</v>
      </c>
      <c r="K46" s="21"/>
      <c r="L46" s="23"/>
      <c r="M46" s="23"/>
      <c r="N46" s="23"/>
      <c r="O46" s="17"/>
      <c r="P46" s="18"/>
    </row>
    <row r="47" spans="3:16" ht="13.5" thickTop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8"/>
    </row>
    <row r="48" spans="3:16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3:16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 ht="12.75">
      <c r="C53" s="24"/>
      <c r="D53" s="24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3:16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3:16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3:16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3:16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3:16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3:16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3:16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3:16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3:16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3:16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3:16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3:16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3:16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3:16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3:16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3:16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3:16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3:16" ht="12.7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mergeCells count="4">
    <mergeCell ref="A1:Q1"/>
    <mergeCell ref="A3:Q3"/>
    <mergeCell ref="C15:G15"/>
    <mergeCell ref="J15:N15"/>
  </mergeCells>
  <printOptions/>
  <pageMargins left="0.75" right="0.75" top="1" bottom="1" header="0.5" footer="0.5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 topLeftCell="A1">
      <selection activeCell="C29" sqref="C29"/>
    </sheetView>
  </sheetViews>
  <sheetFormatPr defaultColWidth="9.140625" defaultRowHeight="12.75"/>
  <cols>
    <col min="1" max="1" width="19.00390625" style="0" customWidth="1"/>
    <col min="2" max="2" width="4.00390625" style="0" customWidth="1"/>
    <col min="3" max="3" width="11.28125" style="0" customWidth="1"/>
    <col min="4" max="4" width="2.140625" style="0" customWidth="1"/>
    <col min="5" max="5" width="11.28125" style="0" customWidth="1"/>
    <col min="6" max="6" width="2.57421875" style="0" customWidth="1"/>
    <col min="7" max="7" width="10.421875" style="0" customWidth="1"/>
    <col min="8" max="8" width="1.28515625" style="0" customWidth="1"/>
    <col min="9" max="9" width="4.57421875" style="0" customWidth="1"/>
    <col min="10" max="10" width="10.57421875" style="0" customWidth="1"/>
    <col min="11" max="11" width="2.8515625" style="0" customWidth="1"/>
    <col min="12" max="12" width="13.00390625" style="0" customWidth="1"/>
    <col min="13" max="13" width="2.57421875" style="0" customWidth="1"/>
    <col min="14" max="14" width="9.7109375" style="0" customWidth="1"/>
    <col min="15" max="15" width="2.57421875" style="0" customWidth="1"/>
  </cols>
  <sheetData>
    <row r="1" spans="1:16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4" ht="12.75">
      <c r="A4" t="s">
        <v>49</v>
      </c>
    </row>
    <row r="6" spans="1:16" ht="12.75">
      <c r="A6" s="31" t="str">
        <f>+'[2]NIH'!A6</f>
        <v>PERIOD ENDING SEPTEMBER 2006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t="s">
        <v>1</v>
      </c>
      <c r="C8" s="3">
        <v>456123</v>
      </c>
      <c r="I8" t="s">
        <v>2</v>
      </c>
      <c r="K8" s="4"/>
      <c r="L8" s="4">
        <v>0</v>
      </c>
    </row>
    <row r="9" spans="1:12" ht="12.75">
      <c r="A9" t="s">
        <v>3</v>
      </c>
      <c r="C9" t="s">
        <v>46</v>
      </c>
      <c r="I9" t="s">
        <v>4</v>
      </c>
      <c r="L9" s="5" t="s">
        <v>47</v>
      </c>
    </row>
    <row r="10" ht="3" customHeight="1"/>
    <row r="11" spans="1:3" ht="12.75">
      <c r="A11" t="s">
        <v>5</v>
      </c>
      <c r="C11" t="s">
        <v>50</v>
      </c>
    </row>
    <row r="12" ht="3" customHeight="1"/>
    <row r="13" spans="1:12" ht="12.75">
      <c r="A13" t="s">
        <v>6</v>
      </c>
      <c r="C13" t="s">
        <v>48</v>
      </c>
      <c r="I13" t="s">
        <v>8</v>
      </c>
      <c r="L13" s="6">
        <v>140000</v>
      </c>
    </row>
    <row r="14" spans="1:12" ht="12.75">
      <c r="A14" t="s">
        <v>9</v>
      </c>
      <c r="C14" t="s">
        <v>48</v>
      </c>
      <c r="I14" s="3" t="s">
        <v>8</v>
      </c>
      <c r="J14" s="6"/>
      <c r="K14" s="7"/>
      <c r="L14" s="6">
        <v>140000</v>
      </c>
    </row>
    <row r="15" ht="12.75">
      <c r="L15" s="28"/>
    </row>
    <row r="16" spans="1:12" ht="12.75">
      <c r="A16" t="s">
        <v>10</v>
      </c>
      <c r="E16" s="8">
        <f>3/12</f>
        <v>0.25</v>
      </c>
      <c r="L16" s="28"/>
    </row>
    <row r="17" ht="12.75">
      <c r="L17" s="28"/>
    </row>
    <row r="18" spans="3:16" ht="12.75">
      <c r="C18" s="31" t="s">
        <v>41</v>
      </c>
      <c r="D18" s="31"/>
      <c r="E18" s="31"/>
      <c r="F18" s="31"/>
      <c r="G18" s="31"/>
      <c r="I18" s="9" t="s">
        <v>42</v>
      </c>
      <c r="J18" s="31" t="s">
        <v>11</v>
      </c>
      <c r="K18" s="31"/>
      <c r="L18" s="31"/>
      <c r="M18" s="31"/>
      <c r="N18" s="31"/>
      <c r="O18" s="31"/>
      <c r="P18" s="31"/>
    </row>
    <row r="19" spans="3:16" ht="19.5" customHeight="1">
      <c r="C19" s="10" t="s">
        <v>12</v>
      </c>
      <c r="D19" s="1"/>
      <c r="E19" s="10" t="s">
        <v>43</v>
      </c>
      <c r="F19" s="1"/>
      <c r="G19" s="10" t="s">
        <v>44</v>
      </c>
      <c r="I19" s="9" t="s">
        <v>42</v>
      </c>
      <c r="J19" s="10" t="s">
        <v>12</v>
      </c>
      <c r="K19" s="1"/>
      <c r="L19" s="10" t="s">
        <v>45</v>
      </c>
      <c r="M19" s="14"/>
      <c r="N19" s="10" t="s">
        <v>14</v>
      </c>
      <c r="P19" s="10" t="s">
        <v>15</v>
      </c>
    </row>
    <row r="20" spans="9:14" ht="12.75">
      <c r="I20" s="9" t="s">
        <v>42</v>
      </c>
      <c r="J20" s="14"/>
      <c r="K20" s="14"/>
      <c r="L20" s="14"/>
      <c r="M20" s="14"/>
      <c r="N20" s="14"/>
    </row>
    <row r="21" spans="1:17" ht="12.75">
      <c r="A21" s="14" t="s">
        <v>16</v>
      </c>
      <c r="C21" s="15">
        <f>+J21/12</f>
        <v>6581.25</v>
      </c>
      <c r="D21" s="15"/>
      <c r="E21" s="30">
        <f>3027.35+179.22</f>
        <v>3206.5699999999997</v>
      </c>
      <c r="F21" s="15"/>
      <c r="G21" s="15">
        <f>+C21-E21</f>
        <v>3374.6800000000003</v>
      </c>
      <c r="H21" s="15"/>
      <c r="I21" s="9" t="s">
        <v>42</v>
      </c>
      <c r="J21" s="15">
        <v>78975</v>
      </c>
      <c r="K21" s="15"/>
      <c r="L21" s="15">
        <f>3981.21+105.81+3754+3207</f>
        <v>11048.02</v>
      </c>
      <c r="M21" s="15"/>
      <c r="N21" s="15">
        <f>+J21-L21</f>
        <v>67926.98</v>
      </c>
      <c r="O21" s="15"/>
      <c r="P21" s="8">
        <f>+L21/J21</f>
        <v>0.1398926242481798</v>
      </c>
      <c r="Q21" s="17"/>
    </row>
    <row r="22" spans="1:17" ht="5.25" customHeight="1">
      <c r="A22" s="14"/>
      <c r="C22" s="15"/>
      <c r="D22" s="15"/>
      <c r="E22" s="30"/>
      <c r="F22" s="15"/>
      <c r="G22" s="15"/>
      <c r="H22" s="15"/>
      <c r="I22" s="9" t="s">
        <v>42</v>
      </c>
      <c r="J22" s="15"/>
      <c r="K22" s="15"/>
      <c r="L22" s="15"/>
      <c r="M22" s="15"/>
      <c r="N22" s="15"/>
      <c r="O22" s="15"/>
      <c r="P22" s="8"/>
      <c r="Q22" s="17"/>
    </row>
    <row r="23" spans="1:17" ht="12.75">
      <c r="A23" s="14" t="s">
        <v>17</v>
      </c>
      <c r="C23" s="15">
        <f aca="true" t="shared" si="0" ref="C23:C39">+J23/12</f>
        <v>1382.0833333333333</v>
      </c>
      <c r="D23" s="15"/>
      <c r="E23" s="30">
        <v>518.67</v>
      </c>
      <c r="F23" s="15"/>
      <c r="G23" s="15">
        <f>+C23-E23</f>
        <v>863.4133333333333</v>
      </c>
      <c r="H23" s="15"/>
      <c r="I23" s="9" t="s">
        <v>42</v>
      </c>
      <c r="J23" s="15">
        <v>16585</v>
      </c>
      <c r="K23" s="15"/>
      <c r="L23" s="15">
        <f>679.83+633+519</f>
        <v>1831.83</v>
      </c>
      <c r="M23" s="15"/>
      <c r="N23" s="15">
        <f>+J23-L23</f>
        <v>14753.17</v>
      </c>
      <c r="O23" s="15"/>
      <c r="P23" s="8">
        <f>+L23/J23</f>
        <v>0.11045100994874886</v>
      </c>
      <c r="Q23" s="17"/>
    </row>
    <row r="24" spans="1:17" ht="4.5" customHeight="1">
      <c r="A24" s="14"/>
      <c r="C24" s="15"/>
      <c r="D24" s="15"/>
      <c r="E24" s="30"/>
      <c r="F24" s="15"/>
      <c r="G24" s="15"/>
      <c r="H24" s="15"/>
      <c r="I24" s="9" t="s">
        <v>42</v>
      </c>
      <c r="J24" s="15"/>
      <c r="K24" s="15"/>
      <c r="L24" s="15"/>
      <c r="M24" s="15"/>
      <c r="N24" s="15"/>
      <c r="O24" s="15"/>
      <c r="P24" s="8"/>
      <c r="Q24" s="17"/>
    </row>
    <row r="25" spans="1:17" ht="12.75">
      <c r="A25" s="14" t="s">
        <v>18</v>
      </c>
      <c r="C25" s="15">
        <f t="shared" si="0"/>
        <v>0</v>
      </c>
      <c r="D25" s="15"/>
      <c r="E25" s="30"/>
      <c r="F25" s="15"/>
      <c r="G25" s="15">
        <f>+C25-E25</f>
        <v>0</v>
      </c>
      <c r="H25" s="15"/>
      <c r="I25" s="9" t="s">
        <v>42</v>
      </c>
      <c r="J25" s="15">
        <v>0</v>
      </c>
      <c r="K25" s="15"/>
      <c r="L25" s="15"/>
      <c r="M25" s="15"/>
      <c r="N25" s="15">
        <f>+J25-L25</f>
        <v>0</v>
      </c>
      <c r="O25" s="15"/>
      <c r="P25" s="8">
        <v>0</v>
      </c>
      <c r="Q25" s="17"/>
    </row>
    <row r="26" spans="1:17" ht="4.5" customHeight="1">
      <c r="A26" s="14"/>
      <c r="C26" s="15"/>
      <c r="D26" s="15"/>
      <c r="E26" s="30"/>
      <c r="F26" s="15"/>
      <c r="G26" s="15"/>
      <c r="H26" s="15"/>
      <c r="I26" s="9" t="s">
        <v>42</v>
      </c>
      <c r="J26" s="15"/>
      <c r="K26" s="15"/>
      <c r="L26" s="15"/>
      <c r="M26" s="15"/>
      <c r="N26" s="15"/>
      <c r="O26" s="15"/>
      <c r="P26" s="8"/>
      <c r="Q26" s="17"/>
    </row>
    <row r="27" spans="1:17" ht="12.75">
      <c r="A27" s="14" t="s">
        <v>19</v>
      </c>
      <c r="C27" s="15">
        <f t="shared" si="0"/>
        <v>0</v>
      </c>
      <c r="D27" s="15"/>
      <c r="E27" s="30"/>
      <c r="F27" s="15"/>
      <c r="G27" s="15">
        <f>+C27-E27</f>
        <v>0</v>
      </c>
      <c r="H27" s="15"/>
      <c r="I27" s="9" t="s">
        <v>42</v>
      </c>
      <c r="J27" s="15">
        <v>0</v>
      </c>
      <c r="K27" s="15"/>
      <c r="L27" s="15"/>
      <c r="M27" s="15"/>
      <c r="N27" s="15">
        <f>+J27-L27</f>
        <v>0</v>
      </c>
      <c r="O27" s="15"/>
      <c r="P27" s="8">
        <v>0</v>
      </c>
      <c r="Q27" s="17"/>
    </row>
    <row r="28" spans="1:17" ht="4.5" customHeight="1">
      <c r="A28" s="14"/>
      <c r="C28" s="15"/>
      <c r="D28" s="15"/>
      <c r="E28" s="30"/>
      <c r="F28" s="15"/>
      <c r="G28" s="15"/>
      <c r="H28" s="15"/>
      <c r="I28" s="9" t="s">
        <v>42</v>
      </c>
      <c r="J28" s="15"/>
      <c r="K28" s="15"/>
      <c r="L28" s="15"/>
      <c r="M28" s="15"/>
      <c r="N28" s="15"/>
      <c r="O28" s="15"/>
      <c r="P28" s="8"/>
      <c r="Q28" s="17"/>
    </row>
    <row r="29" spans="1:17" ht="12.75">
      <c r="A29" s="14" t="s">
        <v>20</v>
      </c>
      <c r="C29" s="15">
        <f t="shared" si="0"/>
        <v>2500</v>
      </c>
      <c r="D29" s="15"/>
      <c r="E29" s="30"/>
      <c r="F29" s="15"/>
      <c r="G29" s="15">
        <f>+C29-E29</f>
        <v>2500</v>
      </c>
      <c r="H29" s="15"/>
      <c r="I29" s="9" t="s">
        <v>42</v>
      </c>
      <c r="J29" s="15">
        <v>30000</v>
      </c>
      <c r="K29" s="15"/>
      <c r="L29" s="15"/>
      <c r="M29" s="15"/>
      <c r="N29" s="15">
        <v>0</v>
      </c>
      <c r="O29" s="15"/>
      <c r="P29" s="8">
        <v>0</v>
      </c>
      <c r="Q29" s="17"/>
    </row>
    <row r="30" spans="1:17" ht="4.5" customHeight="1">
      <c r="A30" s="14"/>
      <c r="C30" s="15"/>
      <c r="D30" s="15"/>
      <c r="E30" s="30"/>
      <c r="F30" s="15"/>
      <c r="G30" s="15"/>
      <c r="H30" s="15"/>
      <c r="I30" s="9" t="s">
        <v>42</v>
      </c>
      <c r="J30" s="15"/>
      <c r="K30" s="15"/>
      <c r="L30" s="15"/>
      <c r="M30" s="15"/>
      <c r="N30" s="15"/>
      <c r="O30" s="15"/>
      <c r="P30" s="8"/>
      <c r="Q30" s="17"/>
    </row>
    <row r="31" spans="1:17" ht="12.75">
      <c r="A31" s="14" t="s">
        <v>21</v>
      </c>
      <c r="C31" s="15">
        <f t="shared" si="0"/>
        <v>823.3333333333334</v>
      </c>
      <c r="D31" s="15"/>
      <c r="E31" s="30"/>
      <c r="F31" s="15"/>
      <c r="G31" s="15">
        <f>+C31-E31</f>
        <v>823.3333333333334</v>
      </c>
      <c r="H31" s="15"/>
      <c r="I31" s="9" t="s">
        <v>42</v>
      </c>
      <c r="J31" s="15">
        <v>9880</v>
      </c>
      <c r="K31" s="15"/>
      <c r="L31" s="15"/>
      <c r="M31" s="15"/>
      <c r="N31" s="15">
        <f>+J31-L31</f>
        <v>9880</v>
      </c>
      <c r="O31" s="15"/>
      <c r="P31" s="8">
        <f>+L31/J31</f>
        <v>0</v>
      </c>
      <c r="Q31" s="17"/>
    </row>
    <row r="32" spans="1:17" ht="4.5" customHeight="1">
      <c r="A32" s="14"/>
      <c r="C32" s="15"/>
      <c r="D32" s="15"/>
      <c r="E32" s="30"/>
      <c r="F32" s="15"/>
      <c r="G32" s="15"/>
      <c r="H32" s="15"/>
      <c r="I32" s="9" t="s">
        <v>42</v>
      </c>
      <c r="J32" s="15"/>
      <c r="K32" s="15"/>
      <c r="L32" s="15"/>
      <c r="M32" s="15"/>
      <c r="N32" s="15"/>
      <c r="O32" s="15"/>
      <c r="P32" s="8"/>
      <c r="Q32" s="17"/>
    </row>
    <row r="33" spans="1:17" ht="12.75">
      <c r="A33" s="14" t="s">
        <v>22</v>
      </c>
      <c r="C33" s="15">
        <f t="shared" si="0"/>
        <v>0</v>
      </c>
      <c r="D33" s="15"/>
      <c r="E33" s="15"/>
      <c r="F33" s="15"/>
      <c r="G33" s="15">
        <f>+C33-E33</f>
        <v>0</v>
      </c>
      <c r="H33" s="15"/>
      <c r="I33" s="9" t="s">
        <v>42</v>
      </c>
      <c r="J33" s="15">
        <v>0</v>
      </c>
      <c r="K33" s="15"/>
      <c r="L33" s="15"/>
      <c r="M33" s="15"/>
      <c r="N33" s="15">
        <f>+J33-L33</f>
        <v>0</v>
      </c>
      <c r="O33" s="15"/>
      <c r="P33" s="8">
        <v>0</v>
      </c>
      <c r="Q33" s="17"/>
    </row>
    <row r="34" spans="1:17" ht="4.5" customHeight="1">
      <c r="A34" s="14"/>
      <c r="C34" s="15"/>
      <c r="D34" s="15"/>
      <c r="E34" s="15"/>
      <c r="F34" s="15"/>
      <c r="G34" s="15"/>
      <c r="H34" s="15"/>
      <c r="I34" s="9" t="s">
        <v>42</v>
      </c>
      <c r="J34" s="15"/>
      <c r="K34" s="15"/>
      <c r="L34" s="15"/>
      <c r="M34" s="15"/>
      <c r="N34" s="15"/>
      <c r="O34" s="15"/>
      <c r="P34" s="8"/>
      <c r="Q34" s="17"/>
    </row>
    <row r="35" spans="1:17" ht="12.75">
      <c r="A35" s="14" t="s">
        <v>23</v>
      </c>
      <c r="C35" s="15">
        <f t="shared" si="0"/>
        <v>0</v>
      </c>
      <c r="D35" s="15"/>
      <c r="E35" s="15"/>
      <c r="F35" s="15"/>
      <c r="G35" s="15">
        <f>+C35-E35</f>
        <v>0</v>
      </c>
      <c r="H35" s="15"/>
      <c r="I35" s="9" t="s">
        <v>42</v>
      </c>
      <c r="J35" s="15">
        <v>0</v>
      </c>
      <c r="K35" s="15"/>
      <c r="L35" s="15"/>
      <c r="M35" s="15"/>
      <c r="N35" s="15">
        <f>+J35-L35</f>
        <v>0</v>
      </c>
      <c r="O35" s="15"/>
      <c r="P35" s="8">
        <v>0</v>
      </c>
      <c r="Q35" s="17"/>
    </row>
    <row r="36" spans="1:17" ht="4.5" customHeight="1">
      <c r="A36" s="14"/>
      <c r="C36" s="15"/>
      <c r="D36" s="15"/>
      <c r="E36" s="15"/>
      <c r="F36" s="15"/>
      <c r="G36" s="15"/>
      <c r="H36" s="15"/>
      <c r="I36" s="9" t="s">
        <v>42</v>
      </c>
      <c r="J36" s="15"/>
      <c r="K36" s="15"/>
      <c r="L36" s="15"/>
      <c r="M36" s="15"/>
      <c r="N36" s="15"/>
      <c r="O36" s="15"/>
      <c r="P36" s="8"/>
      <c r="Q36" s="17"/>
    </row>
    <row r="37" spans="1:17" ht="12.75">
      <c r="A37" s="14" t="s">
        <v>24</v>
      </c>
      <c r="C37" s="15">
        <f t="shared" si="0"/>
        <v>380</v>
      </c>
      <c r="D37" s="15"/>
      <c r="F37" s="15"/>
      <c r="G37" s="15">
        <v>0</v>
      </c>
      <c r="H37" s="15"/>
      <c r="I37" s="9" t="s">
        <v>42</v>
      </c>
      <c r="J37" s="15">
        <v>4560</v>
      </c>
      <c r="K37" s="15"/>
      <c r="L37" s="15">
        <v>0</v>
      </c>
      <c r="M37" s="15"/>
      <c r="N37" s="15">
        <f>+J37-L37</f>
        <v>4560</v>
      </c>
      <c r="O37" s="15"/>
      <c r="P37" s="8">
        <v>0</v>
      </c>
      <c r="Q37" s="17"/>
    </row>
    <row r="38" spans="1:17" ht="4.5" customHeight="1">
      <c r="A38" s="14"/>
      <c r="C38" s="15"/>
      <c r="D38" s="15"/>
      <c r="E38" s="15"/>
      <c r="F38" s="15"/>
      <c r="G38" s="15"/>
      <c r="H38" s="15"/>
      <c r="I38" s="9" t="s">
        <v>42</v>
      </c>
      <c r="J38" s="15"/>
      <c r="K38" s="15"/>
      <c r="L38" s="15"/>
      <c r="M38" s="15"/>
      <c r="N38" s="15"/>
      <c r="O38" s="15"/>
      <c r="P38" s="8"/>
      <c r="Q38" s="17"/>
    </row>
    <row r="39" spans="1:17" ht="12.75">
      <c r="A39" s="14" t="s">
        <v>25</v>
      </c>
      <c r="C39" s="19">
        <f t="shared" si="0"/>
        <v>0</v>
      </c>
      <c r="D39" s="15"/>
      <c r="E39" s="19">
        <v>0</v>
      </c>
      <c r="F39" s="15"/>
      <c r="G39" s="19">
        <f>+C39-E39</f>
        <v>0</v>
      </c>
      <c r="H39" s="15"/>
      <c r="I39" s="9" t="s">
        <v>42</v>
      </c>
      <c r="J39" s="19">
        <v>0</v>
      </c>
      <c r="K39" s="15"/>
      <c r="L39" s="19">
        <v>0</v>
      </c>
      <c r="M39" s="15"/>
      <c r="N39" s="19">
        <f>+J39-L39</f>
        <v>0</v>
      </c>
      <c r="O39" s="15"/>
      <c r="P39" s="29">
        <v>0</v>
      </c>
      <c r="Q39" s="17"/>
    </row>
    <row r="40" spans="3:17" ht="4.5" customHeight="1">
      <c r="C40" s="15"/>
      <c r="D40" s="15"/>
      <c r="E40" s="15"/>
      <c r="F40" s="15"/>
      <c r="G40" s="15"/>
      <c r="H40" s="15"/>
      <c r="I40" s="9" t="s">
        <v>42</v>
      </c>
      <c r="J40" s="15"/>
      <c r="K40" s="15"/>
      <c r="L40" s="15"/>
      <c r="M40" s="15"/>
      <c r="N40" s="15"/>
      <c r="O40" s="15"/>
      <c r="P40" s="15"/>
      <c r="Q40" s="17"/>
    </row>
    <row r="41" spans="1:17" ht="12.75">
      <c r="A41" s="14" t="s">
        <v>26</v>
      </c>
      <c r="C41" s="15">
        <f>SUM(C21:C39)</f>
        <v>11666.666666666666</v>
      </c>
      <c r="D41" s="15"/>
      <c r="E41" s="15">
        <f>SUM(E21:E39)</f>
        <v>3725.24</v>
      </c>
      <c r="F41" s="15"/>
      <c r="G41" s="15">
        <f>SUM(G21:G39)</f>
        <v>7561.426666666666</v>
      </c>
      <c r="H41" s="15"/>
      <c r="I41" s="9" t="s">
        <v>42</v>
      </c>
      <c r="J41" s="15">
        <f>SUM(J21:J39)</f>
        <v>140000</v>
      </c>
      <c r="K41" s="15"/>
      <c r="L41" s="15">
        <f>SUM(L21:L39)</f>
        <v>12879.85</v>
      </c>
      <c r="M41" s="15"/>
      <c r="N41" s="15">
        <f>+J41-L41</f>
        <v>127120.15</v>
      </c>
      <c r="O41" s="15"/>
      <c r="P41" s="8">
        <f>+L41/J41</f>
        <v>0.09199892857142858</v>
      </c>
      <c r="Q41" s="17"/>
    </row>
    <row r="42" spans="1:17" ht="4.5" customHeight="1">
      <c r="A42" s="14"/>
      <c r="C42" s="15"/>
      <c r="D42" s="15"/>
      <c r="E42" s="15"/>
      <c r="F42" s="15"/>
      <c r="G42" s="15"/>
      <c r="H42" s="15"/>
      <c r="I42" s="9" t="s">
        <v>42</v>
      </c>
      <c r="J42" s="15"/>
      <c r="K42" s="15"/>
      <c r="L42" s="15"/>
      <c r="M42" s="15"/>
      <c r="N42" s="15"/>
      <c r="O42" s="15"/>
      <c r="P42" s="8"/>
      <c r="Q42" s="17"/>
    </row>
    <row r="43" spans="1:17" ht="12.75">
      <c r="A43" s="14" t="s">
        <v>27</v>
      </c>
      <c r="C43" s="19">
        <f>+J43/12</f>
        <v>0</v>
      </c>
      <c r="D43" s="15"/>
      <c r="E43" s="19">
        <v>0</v>
      </c>
      <c r="F43" s="15"/>
      <c r="G43" s="19">
        <f>+C43-E43</f>
        <v>0</v>
      </c>
      <c r="H43" s="15"/>
      <c r="I43" s="9" t="s">
        <v>42</v>
      </c>
      <c r="J43" s="19">
        <v>0</v>
      </c>
      <c r="K43" s="15"/>
      <c r="L43" s="19">
        <f>2237.6+2550.87-4788.47</f>
        <v>0</v>
      </c>
      <c r="M43" s="15"/>
      <c r="N43" s="19">
        <f>+J43-L43</f>
        <v>0</v>
      </c>
      <c r="O43" s="15"/>
      <c r="P43" s="29">
        <v>0</v>
      </c>
      <c r="Q43" s="17"/>
    </row>
    <row r="44" spans="1:17" ht="9" customHeight="1">
      <c r="A44" s="14"/>
      <c r="C44" s="15"/>
      <c r="D44" s="15"/>
      <c r="E44" s="15"/>
      <c r="F44" s="15"/>
      <c r="G44" s="15"/>
      <c r="H44" s="15"/>
      <c r="I44" s="9" t="s">
        <v>42</v>
      </c>
      <c r="J44" s="15"/>
      <c r="K44" s="15"/>
      <c r="L44" s="15"/>
      <c r="M44" s="15"/>
      <c r="N44" s="15"/>
      <c r="O44" s="15"/>
      <c r="P44" s="8"/>
      <c r="Q44" s="17"/>
    </row>
    <row r="45" spans="1:17" ht="13.5" thickBot="1">
      <c r="A45" s="14" t="s">
        <v>28</v>
      </c>
      <c r="C45" s="20">
        <f>+C43+C41</f>
        <v>11666.666666666666</v>
      </c>
      <c r="D45" s="21"/>
      <c r="E45" s="20">
        <f>+E43+E41</f>
        <v>3725.24</v>
      </c>
      <c r="F45" s="21"/>
      <c r="G45" s="20">
        <f>+G43+G41</f>
        <v>7561.426666666666</v>
      </c>
      <c r="H45" s="21"/>
      <c r="I45" s="9" t="s">
        <v>42</v>
      </c>
      <c r="J45" s="20">
        <f>+J43+J41</f>
        <v>140000</v>
      </c>
      <c r="K45" s="21"/>
      <c r="L45" s="20">
        <f>+L43+L41</f>
        <v>12879.85</v>
      </c>
      <c r="M45" s="21"/>
      <c r="N45" s="20">
        <f>+N43+N41</f>
        <v>127120.15</v>
      </c>
      <c r="O45" s="15"/>
      <c r="P45" s="8">
        <f>+L45/J45</f>
        <v>0.09199892857142858</v>
      </c>
      <c r="Q45" s="23"/>
    </row>
    <row r="46" spans="3:17" ht="13.5" thickTop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8"/>
      <c r="Q46" s="15"/>
    </row>
    <row r="47" spans="3:16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3:16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3:16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3:16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3:16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3:16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3:16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3:16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3:16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3:16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4">
    <mergeCell ref="A1:P1"/>
    <mergeCell ref="A6:P6"/>
    <mergeCell ref="C18:G18"/>
    <mergeCell ref="J18:P18"/>
  </mergeCells>
  <printOptions/>
  <pageMargins left="0.75" right="0.7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Health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Schmitt</dc:creator>
  <cp:keywords/>
  <dc:description/>
  <cp:lastModifiedBy>Andrea Schmitt</cp:lastModifiedBy>
  <cp:lastPrinted>2009-04-03T15:21:01Z</cp:lastPrinted>
  <dcterms:created xsi:type="dcterms:W3CDTF">2009-04-03T15:20:39Z</dcterms:created>
  <dcterms:modified xsi:type="dcterms:W3CDTF">2009-04-03T15:49:30Z</dcterms:modified>
  <cp:category/>
  <cp:version/>
  <cp:contentType/>
  <cp:contentStatus/>
</cp:coreProperties>
</file>